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lig-my.sharepoint.com/personal/afunk_wellslamontindustrial_com/Documents/Desktop/Temp/ISEA/105 Launch/"/>
    </mc:Choice>
  </mc:AlternateContent>
  <xr:revisionPtr revIDLastSave="0" documentId="8_{099654D0-AC19-4473-8C0B-F74B8E2D07D0}" xr6:coauthVersionLast="47" xr6:coauthVersionMax="47" xr10:uidLastSave="{00000000-0000-0000-0000-000000000000}"/>
  <bookViews>
    <workbookView xWindow="-120" yWindow="-120" windowWidth="29040" windowHeight="15720" xr2:uid="{2BB5F4C8-6C2C-4172-A338-8E912FD5F52D}"/>
  </bookViews>
  <sheets>
    <sheet name="CRData" sheetId="1" r:id="rId1"/>
  </sheets>
  <definedNames>
    <definedName name="_xlnm.Print_Area" localSheetId="0">CRData!$A$1:$Q$73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1" i="1" l="1"/>
  <c r="H81" i="1"/>
  <c r="C81" i="1"/>
  <c r="G20" i="1" s="1"/>
  <c r="M80" i="1"/>
  <c r="H80" i="1"/>
  <c r="C80" i="1"/>
  <c r="C54" i="1"/>
  <c r="E51" i="1"/>
  <c r="E50" i="1"/>
  <c r="G45" i="1"/>
  <c r="E45" i="1"/>
  <c r="F45" i="1" s="1"/>
  <c r="G44" i="1"/>
  <c r="E44" i="1"/>
  <c r="F44" i="1" s="1"/>
  <c r="C44" i="1"/>
  <c r="O31" i="1"/>
  <c r="J31" i="1"/>
  <c r="O30" i="1"/>
  <c r="J30" i="1"/>
  <c r="E30" i="1"/>
  <c r="E15" i="1" s="1"/>
  <c r="F15" i="1" s="1"/>
  <c r="C29" i="1"/>
  <c r="Q28" i="1"/>
  <c r="O28" i="1"/>
  <c r="P28" i="1" s="1"/>
  <c r="L28" i="1"/>
  <c r="J28" i="1"/>
  <c r="K28" i="1" s="1"/>
  <c r="Q27" i="1"/>
  <c r="O27" i="1"/>
  <c r="P27" i="1" s="1"/>
  <c r="L27" i="1"/>
  <c r="J27" i="1"/>
  <c r="K27" i="1" s="1"/>
  <c r="G27" i="1"/>
  <c r="Q26" i="1"/>
  <c r="O26" i="1"/>
  <c r="P26" i="1" s="1"/>
  <c r="L26" i="1"/>
  <c r="J26" i="1"/>
  <c r="K26" i="1" s="1"/>
  <c r="Q25" i="1"/>
  <c r="O25" i="1"/>
  <c r="P25" i="1" s="1"/>
  <c r="L25" i="1"/>
  <c r="J25" i="1"/>
  <c r="K25" i="1" s="1"/>
  <c r="Q24" i="1"/>
  <c r="O24" i="1"/>
  <c r="P24" i="1" s="1"/>
  <c r="L24" i="1"/>
  <c r="K24" i="1"/>
  <c r="J24" i="1"/>
  <c r="Q23" i="1"/>
  <c r="P23" i="1"/>
  <c r="O23" i="1"/>
  <c r="L23" i="1"/>
  <c r="K23" i="1"/>
  <c r="J23" i="1"/>
  <c r="G23" i="1"/>
  <c r="Q22" i="1"/>
  <c r="P22" i="1"/>
  <c r="O22" i="1"/>
  <c r="L22" i="1"/>
  <c r="K22" i="1"/>
  <c r="J22" i="1"/>
  <c r="G22" i="1"/>
  <c r="Q21" i="1"/>
  <c r="P21" i="1"/>
  <c r="O21" i="1"/>
  <c r="L21" i="1"/>
  <c r="K21" i="1"/>
  <c r="J21" i="1"/>
  <c r="G21" i="1"/>
  <c r="Q20" i="1"/>
  <c r="P20" i="1"/>
  <c r="O20" i="1"/>
  <c r="L20" i="1"/>
  <c r="K20" i="1"/>
  <c r="J20" i="1"/>
  <c r="Q19" i="1"/>
  <c r="O19" i="1"/>
  <c r="P19" i="1" s="1"/>
  <c r="L19" i="1"/>
  <c r="J19" i="1"/>
  <c r="K19" i="1" s="1"/>
  <c r="Q18" i="1"/>
  <c r="O18" i="1"/>
  <c r="P18" i="1" s="1"/>
  <c r="L18" i="1"/>
  <c r="J18" i="1"/>
  <c r="K18" i="1" s="1"/>
  <c r="Q17" i="1"/>
  <c r="P17" i="1"/>
  <c r="O17" i="1"/>
  <c r="L17" i="1"/>
  <c r="J17" i="1"/>
  <c r="K17" i="1" s="1"/>
  <c r="Q16" i="1"/>
  <c r="O16" i="1"/>
  <c r="P16" i="1" s="1"/>
  <c r="L16" i="1"/>
  <c r="K16" i="1"/>
  <c r="J16" i="1"/>
  <c r="Q15" i="1"/>
  <c r="O15" i="1"/>
  <c r="P15" i="1" s="1"/>
  <c r="L15" i="1"/>
  <c r="K15" i="1"/>
  <c r="J15" i="1"/>
  <c r="Q14" i="1"/>
  <c r="O14" i="1"/>
  <c r="P14" i="1" s="1"/>
  <c r="L14" i="1"/>
  <c r="J14" i="1"/>
  <c r="K14" i="1" s="1"/>
  <c r="H75" i="1" s="1" a="1"/>
  <c r="I78" i="1" s="1"/>
  <c r="G14" i="1"/>
  <c r="M13" i="1"/>
  <c r="M29" i="1" s="1"/>
  <c r="H13" i="1"/>
  <c r="H29" i="1" s="1"/>
  <c r="Q7" i="1"/>
  <c r="M67" i="1" s="1"/>
  <c r="L7" i="1"/>
  <c r="H68" i="1" s="1"/>
  <c r="G7" i="1"/>
  <c r="C67" i="1" s="1"/>
  <c r="E19" i="1" l="1"/>
  <c r="F19" i="1" s="1"/>
  <c r="E21" i="1"/>
  <c r="F21" i="1" s="1"/>
  <c r="E16" i="1"/>
  <c r="F16" i="1" s="1"/>
  <c r="E22" i="1"/>
  <c r="F22" i="1" s="1"/>
  <c r="E28" i="1"/>
  <c r="F28" i="1" s="1"/>
  <c r="E17" i="1"/>
  <c r="F17" i="1" s="1"/>
  <c r="E23" i="1"/>
  <c r="F23" i="1" s="1"/>
  <c r="E27" i="1"/>
  <c r="F27" i="1" s="1"/>
  <c r="E20" i="1"/>
  <c r="F20" i="1" s="1"/>
  <c r="E25" i="1"/>
  <c r="F25" i="1" s="1"/>
  <c r="E18" i="1"/>
  <c r="F18" i="1" s="1"/>
  <c r="E26" i="1"/>
  <c r="F26" i="1" s="1"/>
  <c r="E24" i="1"/>
  <c r="F24" i="1" s="1"/>
  <c r="G19" i="1"/>
  <c r="C65" i="1"/>
  <c r="O51" i="1"/>
  <c r="C69" i="1"/>
  <c r="C57" i="1"/>
  <c r="J50" i="1"/>
  <c r="C61" i="1"/>
  <c r="J51" i="1"/>
  <c r="H58" i="1"/>
  <c r="H62" i="1"/>
  <c r="H66" i="1"/>
  <c r="H70" i="1"/>
  <c r="C59" i="1"/>
  <c r="C63" i="1"/>
  <c r="H56" i="1"/>
  <c r="H60" i="1"/>
  <c r="H64" i="1"/>
  <c r="M75" i="1" a="1"/>
  <c r="M79" i="1" s="1"/>
  <c r="G15" i="1"/>
  <c r="G16" i="1"/>
  <c r="G17" i="1"/>
  <c r="G25" i="1"/>
  <c r="G26" i="1"/>
  <c r="M82" i="1"/>
  <c r="I69" i="1"/>
  <c r="H78" i="1"/>
  <c r="H75" i="1"/>
  <c r="J42" i="1" s="1"/>
  <c r="K42" i="1" s="1"/>
  <c r="H79" i="1"/>
  <c r="H76" i="1"/>
  <c r="H82" i="1"/>
  <c r="H77" i="1"/>
  <c r="J35" i="1" s="1"/>
  <c r="G18" i="1"/>
  <c r="G24" i="1"/>
  <c r="G28" i="1"/>
  <c r="D70" i="1"/>
  <c r="H44" i="1"/>
  <c r="H45" i="1" s="1"/>
  <c r="H46" i="1" s="1"/>
  <c r="H47" i="1" s="1"/>
  <c r="H48" i="1" s="1"/>
  <c r="H49" i="1" s="1"/>
  <c r="H50" i="1" s="1"/>
  <c r="H51" i="1" s="1"/>
  <c r="H52" i="1" s="1"/>
  <c r="H53" i="1" s="1"/>
  <c r="Q45" i="1"/>
  <c r="I56" i="1"/>
  <c r="D57" i="1"/>
  <c r="N57" i="1"/>
  <c r="I58" i="1"/>
  <c r="D59" i="1"/>
  <c r="N59" i="1"/>
  <c r="I60" i="1"/>
  <c r="D61" i="1"/>
  <c r="N61" i="1"/>
  <c r="I62" i="1"/>
  <c r="N63" i="1"/>
  <c r="I64" i="1"/>
  <c r="N65" i="1"/>
  <c r="I66" i="1"/>
  <c r="N67" i="1"/>
  <c r="I68" i="1"/>
  <c r="N69" i="1"/>
  <c r="I70" i="1"/>
  <c r="I75" i="1"/>
  <c r="I77" i="1"/>
  <c r="H83" i="1" s="1"/>
  <c r="I79" i="1"/>
  <c r="M65" i="1"/>
  <c r="M69" i="1"/>
  <c r="Q44" i="1"/>
  <c r="L45" i="1"/>
  <c r="O50" i="1"/>
  <c r="H54" i="1"/>
  <c r="C56" i="1"/>
  <c r="M56" i="1"/>
  <c r="H57" i="1"/>
  <c r="C58" i="1"/>
  <c r="M58" i="1"/>
  <c r="H59" i="1"/>
  <c r="C60" i="1"/>
  <c r="M60" i="1"/>
  <c r="H61" i="1"/>
  <c r="C62" i="1"/>
  <c r="M62" i="1"/>
  <c r="H63" i="1"/>
  <c r="C64" i="1"/>
  <c r="M64" i="1"/>
  <c r="H65" i="1"/>
  <c r="C66" i="1"/>
  <c r="M66" i="1"/>
  <c r="H67" i="1"/>
  <c r="C68" i="1"/>
  <c r="M68" i="1"/>
  <c r="H69" i="1"/>
  <c r="C70" i="1"/>
  <c r="M70" i="1"/>
  <c r="M57" i="1"/>
  <c r="M63" i="1"/>
  <c r="E14" i="1"/>
  <c r="F14" i="1" s="1"/>
  <c r="L44" i="1"/>
  <c r="C45" i="1"/>
  <c r="C46" i="1" s="1"/>
  <c r="C47" i="1" s="1"/>
  <c r="C48" i="1" s="1"/>
  <c r="C49" i="1" s="1"/>
  <c r="C50" i="1" s="1"/>
  <c r="C51" i="1" s="1"/>
  <c r="C52" i="1" s="1"/>
  <c r="C53" i="1" s="1"/>
  <c r="N56" i="1"/>
  <c r="I57" i="1"/>
  <c r="N58" i="1"/>
  <c r="I59" i="1"/>
  <c r="N60" i="1"/>
  <c r="I61" i="1"/>
  <c r="N62" i="1"/>
  <c r="I63" i="1"/>
  <c r="D64" i="1"/>
  <c r="N64" i="1"/>
  <c r="I65" i="1"/>
  <c r="N66" i="1"/>
  <c r="I67" i="1"/>
  <c r="N68" i="1"/>
  <c r="N70" i="1"/>
  <c r="I76" i="1"/>
  <c r="M44" i="1"/>
  <c r="M45" i="1" s="1"/>
  <c r="M46" i="1" s="1"/>
  <c r="M47" i="1" s="1"/>
  <c r="M48" i="1" s="1"/>
  <c r="M49" i="1" s="1"/>
  <c r="M50" i="1" s="1"/>
  <c r="M51" i="1" s="1"/>
  <c r="M52" i="1" s="1"/>
  <c r="M53" i="1" s="1"/>
  <c r="M54" i="1"/>
  <c r="M59" i="1"/>
  <c r="M61" i="1"/>
  <c r="C75" i="1" l="1" a="1"/>
  <c r="D78" i="1" s="1"/>
  <c r="D58" i="1"/>
  <c r="D63" i="1"/>
  <c r="D69" i="1"/>
  <c r="D62" i="1"/>
  <c r="D68" i="1"/>
  <c r="D60" i="1"/>
  <c r="D67" i="1"/>
  <c r="D66" i="1"/>
  <c r="D65" i="1"/>
  <c r="M78" i="1"/>
  <c r="M77" i="1"/>
  <c r="O35" i="1" s="1"/>
  <c r="N78" i="1"/>
  <c r="M76" i="1"/>
  <c r="M75" i="1"/>
  <c r="O42" i="1" s="1"/>
  <c r="P42" i="1" s="1"/>
  <c r="N76" i="1"/>
  <c r="N79" i="1"/>
  <c r="N77" i="1"/>
  <c r="M83" i="1" s="1"/>
  <c r="N75" i="1"/>
  <c r="O43" i="1" s="1"/>
  <c r="P43" i="1" s="1"/>
  <c r="J32" i="1"/>
  <c r="D86" i="1" s="1"/>
  <c r="C82" i="1"/>
  <c r="D56" i="1"/>
  <c r="J43" i="1"/>
  <c r="K43" i="1" s="1"/>
  <c r="D75" i="1" l="1"/>
  <c r="C78" i="1"/>
  <c r="D76" i="1"/>
  <c r="D77" i="1"/>
  <c r="C83" i="1" s="1"/>
  <c r="C75" i="1"/>
  <c r="E42" i="1" s="1"/>
  <c r="F42" i="1" s="1"/>
  <c r="D79" i="1"/>
  <c r="C77" i="1"/>
  <c r="E35" i="1" s="1"/>
  <c r="C79" i="1"/>
  <c r="C76" i="1"/>
  <c r="O32" i="1"/>
  <c r="D87" i="1" s="1"/>
  <c r="N49" i="1"/>
  <c r="N53" i="1"/>
  <c r="N50" i="1"/>
  <c r="N45" i="1"/>
  <c r="N52" i="1"/>
  <c r="N44" i="1"/>
  <c r="N54" i="1"/>
  <c r="N47" i="1"/>
  <c r="N51" i="1"/>
  <c r="N48" i="1"/>
  <c r="N46" i="1"/>
  <c r="O34" i="1"/>
  <c r="O33" i="1" s="1"/>
  <c r="J34" i="1"/>
  <c r="J33" i="1" s="1"/>
  <c r="E43" i="1"/>
  <c r="F43" i="1" s="1"/>
  <c r="D50" i="1" s="1"/>
  <c r="I54" i="1"/>
  <c r="I52" i="1"/>
  <c r="I51" i="1"/>
  <c r="I49" i="1"/>
  <c r="I50" i="1"/>
  <c r="I44" i="1"/>
  <c r="I53" i="1"/>
  <c r="I48" i="1"/>
  <c r="I47" i="1"/>
  <c r="I46" i="1"/>
  <c r="I45" i="1"/>
  <c r="O48" i="1"/>
  <c r="Q48" i="1" s="1"/>
  <c r="O47" i="1"/>
  <c r="Q47" i="1" s="1"/>
  <c r="I10" i="1"/>
  <c r="J48" i="1"/>
  <c r="L48" i="1" s="1"/>
  <c r="J47" i="1"/>
  <c r="L47" i="1" s="1"/>
  <c r="E32" i="1" l="1"/>
  <c r="D85" i="1" s="1"/>
  <c r="D88" i="1"/>
  <c r="K4" i="1" s="1"/>
  <c r="D48" i="1"/>
  <c r="D45" i="1"/>
  <c r="N10" i="1"/>
  <c r="E48" i="1"/>
  <c r="G48" i="1" s="1"/>
  <c r="D46" i="1"/>
  <c r="D52" i="1"/>
  <c r="D53" i="1"/>
  <c r="D49" i="1"/>
  <c r="D44" i="1"/>
  <c r="D51" i="1"/>
  <c r="D47" i="1"/>
  <c r="D54" i="1"/>
  <c r="E34" i="1"/>
  <c r="E33" i="1" s="1"/>
  <c r="E47" i="1"/>
  <c r="G47" i="1" s="1"/>
  <c r="K2" i="1"/>
  <c r="O2" i="1" s="1"/>
  <c r="D10" i="1"/>
  <c r="D89" i="1" l="1"/>
</calcChain>
</file>

<file path=xl/sharedStrings.xml><?xml version="1.0" encoding="utf-8"?>
<sst xmlns="http://schemas.openxmlformats.org/spreadsheetml/2006/main" count="153" uniqueCount="80">
  <si>
    <t>Manufacturer</t>
  </si>
  <si>
    <t>Sequence #</t>
  </si>
  <si>
    <t>Test Date</t>
  </si>
  <si>
    <t>Test Lab/Facility</t>
  </si>
  <si>
    <t>Product Name</t>
  </si>
  <si>
    <t>TDM-100</t>
  </si>
  <si>
    <t>Product Description</t>
  </si>
  <si>
    <t>Temperature</t>
  </si>
  <si>
    <t>Humidity</t>
  </si>
  <si>
    <t>Operator</t>
  </si>
  <si>
    <t>Section 5.1.1</t>
  </si>
  <si>
    <t>A6</t>
  </si>
  <si>
    <t>Sample 1</t>
  </si>
  <si>
    <t>Sample 2</t>
  </si>
  <si>
    <t>Sample 3</t>
  </si>
  <si>
    <t>A7</t>
  </si>
  <si>
    <t>Rating Force (gf)</t>
  </si>
  <si>
    <t>A8</t>
  </si>
  <si>
    <t>A9</t>
  </si>
  <si>
    <t>Load      (gf)</t>
  </si>
  <si>
    <t>Distance (mm)</t>
  </si>
  <si>
    <t>Norm. Distance (mm)</t>
  </si>
  <si>
    <t>Log Norm Distance (logmm)</t>
  </si>
  <si>
    <t>Load     (gf)</t>
  </si>
  <si>
    <t>Calibration Cut (before)</t>
  </si>
  <si>
    <t>Sample Cuts</t>
  </si>
  <si>
    <t>Calibration Cut (after)</t>
  </si>
  <si>
    <t>test</t>
  </si>
  <si>
    <t>Results</t>
  </si>
  <si>
    <t>Sharpness Correction</t>
  </si>
  <si>
    <t>Reference Distance</t>
  </si>
  <si>
    <t>mm</t>
  </si>
  <si>
    <t>Rating Force</t>
  </si>
  <si>
    <t>gf</t>
  </si>
  <si>
    <t>95% Confidence Interval</t>
  </si>
  <si>
    <t>Standard Deviation</t>
  </si>
  <si>
    <t>R-Squared</t>
  </si>
  <si>
    <t>Optional Sample Properties</t>
  </si>
  <si>
    <t>Basis Weight</t>
  </si>
  <si>
    <t>g/sq.m.</t>
  </si>
  <si>
    <t>Thickness</t>
  </si>
  <si>
    <t>Conditioned Glove Wt.</t>
  </si>
  <si>
    <t>Grams</t>
  </si>
  <si>
    <t>m</t>
  </si>
  <si>
    <t>r</t>
  </si>
  <si>
    <t>Requested by:</t>
  </si>
  <si>
    <t>b</t>
  </si>
  <si>
    <t>A</t>
  </si>
  <si>
    <t>Technician:</t>
  </si>
  <si>
    <t>Prepared By:</t>
  </si>
  <si>
    <t>Updated By:</t>
  </si>
  <si>
    <t>A MAXIMUM DEVIATION OF 20% IS ALLOWED IN ORDER TO GIVE A POSITIVE CONFIRMATION OF THE CLASSIFICATION INDICATED</t>
  </si>
  <si>
    <t>Version 1.0rc1</t>
  </si>
  <si>
    <t>Average Rating Force (gf)</t>
  </si>
  <si>
    <t>Cut Resistance Performance Level</t>
  </si>
  <si>
    <t>F</t>
  </si>
  <si>
    <t>df</t>
  </si>
  <si>
    <t>Slope (b1)</t>
  </si>
  <si>
    <t>se1</t>
  </si>
  <si>
    <t>R2</t>
  </si>
  <si>
    <t>ssreg</t>
  </si>
  <si>
    <t>Intercept (b0)</t>
  </si>
  <si>
    <t>se0</t>
  </si>
  <si>
    <t>sey</t>
  </si>
  <si>
    <t>ssresid</t>
  </si>
  <si>
    <t>n</t>
  </si>
  <si>
    <t>Mean Load</t>
  </si>
  <si>
    <t>Σ(xi - X)2</t>
  </si>
  <si>
    <r>
      <t>(x</t>
    </r>
    <r>
      <rPr>
        <b/>
        <vertAlign val="subscript"/>
        <sz val="10"/>
        <rFont val="Tahoma"/>
        <family val="2"/>
      </rPr>
      <t>i</t>
    </r>
    <r>
      <rPr>
        <b/>
        <sz val="10"/>
        <rFont val="Tahoma"/>
        <family val="2"/>
      </rPr>
      <t xml:space="preserve"> - X)</t>
    </r>
    <r>
      <rPr>
        <b/>
        <vertAlign val="superscript"/>
        <sz val="10"/>
        <rFont val="Tahoma"/>
        <family val="2"/>
      </rPr>
      <t>2</t>
    </r>
  </si>
  <si>
    <t>MSE (mean square error)</t>
  </si>
  <si>
    <t>A1</t>
  </si>
  <si>
    <t>A2</t>
  </si>
  <si>
    <t>A3</t>
  </si>
  <si>
    <t>A4</t>
  </si>
  <si>
    <t>A5</t>
  </si>
  <si>
    <t>Load</t>
  </si>
  <si>
    <t>Level</t>
  </si>
  <si>
    <t>The testing herein is based upon accepted industry practice as well as the test method listed. Test results reported herein do not apply to samples other than those tested.</t>
  </si>
  <si>
    <t>ANSI/ISEA 105-2024</t>
  </si>
  <si>
    <t>ASTM F2992-23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</si>
</sst>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\°&quot;F&quot;"/>
    <numFmt numFmtId="165" formatCode="0.000"/>
    <numFmt numFmtId="166" formatCode="0;\-0;;@"/>
  </numFmts>
  <fonts count="24" x14ac:knownFonts="1"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0"/>
      <name val="Tahoma"/>
      <family val="2"/>
    </font>
    <font>
      <sz val="10"/>
      <name val="Tahoma"/>
      <family val="2"/>
    </font>
    <font>
      <sz val="12"/>
      <name val="Tahoma"/>
      <family val="2"/>
    </font>
    <font>
      <b/>
      <sz val="22"/>
      <name val="Tahoma"/>
      <family val="2"/>
    </font>
    <font>
      <sz val="8"/>
      <name val="Tahoma"/>
      <family val="2"/>
    </font>
    <font>
      <b/>
      <sz val="12"/>
      <name val="Tahoma"/>
      <family val="2"/>
    </font>
    <font>
      <b/>
      <sz val="8"/>
      <name val="Tahoma"/>
      <family val="2"/>
    </font>
    <font>
      <b/>
      <sz val="18"/>
      <name val="Tahoma"/>
      <family val="2"/>
    </font>
    <font>
      <b/>
      <i/>
      <sz val="10"/>
      <name val="Tahoma"/>
      <family val="2"/>
    </font>
    <font>
      <i/>
      <sz val="10"/>
      <name val="Tahoma"/>
      <family val="2"/>
    </font>
    <font>
      <sz val="12"/>
      <color rgb="FFFA9244"/>
      <name val="Tahoma"/>
      <family val="2"/>
    </font>
    <font>
      <sz val="12"/>
      <color rgb="FFF9852F"/>
      <name val="Tahoma"/>
      <family val="2"/>
    </font>
    <font>
      <sz val="12"/>
      <color indexed="55"/>
      <name val="Tahoma"/>
      <family val="2"/>
    </font>
    <font>
      <sz val="10"/>
      <color rgb="FFFF0000"/>
      <name val="Tahoma"/>
      <family val="2"/>
    </font>
    <font>
      <b/>
      <vertAlign val="subscript"/>
      <sz val="10"/>
      <name val="Tahoma"/>
      <family val="2"/>
    </font>
    <font>
      <b/>
      <vertAlign val="superscript"/>
      <sz val="10"/>
      <name val="Tahoma"/>
      <family val="2"/>
    </font>
    <font>
      <b/>
      <sz val="36"/>
      <color theme="1"/>
      <name val="Tahoma"/>
      <family val="2"/>
    </font>
    <font>
      <sz val="10"/>
      <color theme="0"/>
      <name val="Tahoma"/>
      <family val="2"/>
    </font>
    <font>
      <sz val="8"/>
      <color theme="0"/>
      <name val="Tahoma"/>
      <family val="2"/>
    </font>
    <font>
      <sz val="11"/>
      <color rgb="FFFF0000"/>
      <name val="Calibri"/>
      <family val="2"/>
    </font>
    <font>
      <sz val="11"/>
      <color theme="3"/>
      <name val="Calibri"/>
      <family val="2"/>
    </font>
    <font>
      <sz val="10"/>
      <color theme="3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A924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9852F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3" fillId="0" borderId="0" xfId="0" applyFont="1" applyProtection="1">
      <protection hidden="1"/>
    </xf>
    <xf numFmtId="164" fontId="4" fillId="2" borderId="16" xfId="0" applyNumberFormat="1" applyFont="1" applyFill="1" applyBorder="1" applyAlignment="1" applyProtection="1">
      <alignment horizontal="center"/>
      <protection locked="0" hidden="1"/>
    </xf>
    <xf numFmtId="0" fontId="2" fillId="0" borderId="0" xfId="0" applyFont="1" applyAlignment="1" applyProtection="1">
      <alignment horizontal="right"/>
      <protection hidden="1"/>
    </xf>
    <xf numFmtId="9" fontId="4" fillId="2" borderId="17" xfId="0" applyNumberFormat="1" applyFont="1" applyFill="1" applyBorder="1" applyAlignment="1" applyProtection="1">
      <alignment horizontal="center"/>
      <protection locked="0" hidden="1"/>
    </xf>
    <xf numFmtId="0" fontId="4" fillId="2" borderId="17" xfId="0" applyFont="1" applyFill="1" applyBorder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hidden="1"/>
    </xf>
    <xf numFmtId="0" fontId="8" fillId="2" borderId="10" xfId="0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2" fillId="2" borderId="10" xfId="0" applyFont="1" applyFill="1" applyBorder="1" applyAlignment="1" applyProtection="1">
      <alignment horizontal="center"/>
      <protection hidden="1"/>
    </xf>
    <xf numFmtId="0" fontId="9" fillId="6" borderId="0" xfId="0" applyFont="1" applyFill="1" applyAlignment="1" applyProtection="1">
      <alignment horizontal="center" vertical="center"/>
      <protection hidden="1"/>
    </xf>
    <xf numFmtId="0" fontId="9" fillId="4" borderId="23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 wrapText="1"/>
      <protection hidden="1"/>
    </xf>
    <xf numFmtId="0" fontId="2" fillId="0" borderId="0" xfId="0" applyFont="1" applyAlignment="1" applyProtection="1">
      <alignment horizontal="right" wrapText="1"/>
      <protection hidden="1"/>
    </xf>
    <xf numFmtId="0" fontId="2" fillId="3" borderId="22" xfId="0" applyFont="1" applyFill="1" applyBorder="1" applyAlignment="1" applyProtection="1">
      <alignment horizontal="right" wrapText="1"/>
      <protection hidden="1"/>
    </xf>
    <xf numFmtId="0" fontId="2" fillId="3" borderId="23" xfId="0" applyFont="1" applyFill="1" applyBorder="1" applyAlignment="1" applyProtection="1">
      <alignment horizontal="right" wrapText="1"/>
      <protection hidden="1"/>
    </xf>
    <xf numFmtId="0" fontId="3" fillId="0" borderId="0" xfId="0" applyFont="1" applyAlignment="1" applyProtection="1">
      <alignment wrapText="1"/>
      <protection hidden="1"/>
    </xf>
    <xf numFmtId="0" fontId="4" fillId="6" borderId="26" xfId="0" applyFont="1" applyFill="1" applyBorder="1" applyAlignment="1" applyProtection="1">
      <alignment horizontal="right"/>
      <protection hidden="1"/>
    </xf>
    <xf numFmtId="165" fontId="4" fillId="6" borderId="27" xfId="0" applyNumberFormat="1" applyFont="1" applyFill="1" applyBorder="1" applyAlignment="1" applyProtection="1">
      <alignment horizontal="right"/>
      <protection locked="0" hidden="1"/>
    </xf>
    <xf numFmtId="0" fontId="11" fillId="0" borderId="0" xfId="0" applyFont="1" applyProtection="1">
      <protection hidden="1"/>
    </xf>
    <xf numFmtId="0" fontId="7" fillId="0" borderId="29" xfId="0" applyFont="1" applyBorder="1" applyAlignment="1" applyProtection="1">
      <alignment horizontal="right"/>
      <protection hidden="1"/>
    </xf>
    <xf numFmtId="0" fontId="4" fillId="0" borderId="7" xfId="0" applyFont="1" applyBorder="1" applyAlignment="1" applyProtection="1">
      <alignment horizontal="right"/>
      <protection locked="0" hidden="1"/>
    </xf>
    <xf numFmtId="165" fontId="4" fillId="0" borderId="30" xfId="0" applyNumberFormat="1" applyFont="1" applyBorder="1" applyAlignment="1" applyProtection="1">
      <alignment horizontal="right" wrapText="1"/>
      <protection locked="0" hidden="1"/>
    </xf>
    <xf numFmtId="165" fontId="4" fillId="0" borderId="8" xfId="0" applyNumberFormat="1" applyFont="1" applyBorder="1" applyAlignment="1" applyProtection="1">
      <alignment horizontal="right"/>
      <protection hidden="1"/>
    </xf>
    <xf numFmtId="1" fontId="4" fillId="0" borderId="2" xfId="0" applyNumberFormat="1" applyFont="1" applyBorder="1" applyProtection="1">
      <protection hidden="1"/>
    </xf>
    <xf numFmtId="0" fontId="7" fillId="0" borderId="32" xfId="0" applyFont="1" applyBorder="1" applyAlignment="1" applyProtection="1">
      <alignment horizontal="right"/>
      <protection hidden="1"/>
    </xf>
    <xf numFmtId="0" fontId="4" fillId="2" borderId="33" xfId="0" applyFont="1" applyFill="1" applyBorder="1" applyAlignment="1" applyProtection="1">
      <alignment horizontal="right"/>
      <protection locked="0" hidden="1"/>
    </xf>
    <xf numFmtId="165" fontId="4" fillId="2" borderId="34" xfId="0" applyNumberFormat="1" applyFont="1" applyFill="1" applyBorder="1" applyAlignment="1" applyProtection="1">
      <alignment horizontal="right" wrapText="1"/>
      <protection locked="0" hidden="1"/>
    </xf>
    <xf numFmtId="165" fontId="4" fillId="2" borderId="35" xfId="0" applyNumberFormat="1" applyFont="1" applyFill="1" applyBorder="1" applyAlignment="1" applyProtection="1">
      <alignment horizontal="right"/>
      <protection hidden="1"/>
    </xf>
    <xf numFmtId="1" fontId="4" fillId="0" borderId="36" xfId="0" applyNumberFormat="1" applyFont="1" applyBorder="1" applyProtection="1">
      <protection hidden="1"/>
    </xf>
    <xf numFmtId="0" fontId="4" fillId="0" borderId="33" xfId="0" applyFont="1" applyBorder="1" applyAlignment="1" applyProtection="1">
      <alignment horizontal="right"/>
      <protection locked="0" hidden="1"/>
    </xf>
    <xf numFmtId="165" fontId="4" fillId="0" borderId="34" xfId="0" applyNumberFormat="1" applyFont="1" applyBorder="1" applyAlignment="1" applyProtection="1">
      <alignment horizontal="right"/>
      <protection locked="0" hidden="1"/>
    </xf>
    <xf numFmtId="165" fontId="4" fillId="0" borderId="35" xfId="0" applyNumberFormat="1" applyFont="1" applyBorder="1" applyAlignment="1" applyProtection="1">
      <alignment horizontal="right"/>
      <protection hidden="1"/>
    </xf>
    <xf numFmtId="165" fontId="4" fillId="0" borderId="34" xfId="0" applyNumberFormat="1" applyFont="1" applyBorder="1" applyAlignment="1" applyProtection="1">
      <alignment horizontal="right" wrapText="1"/>
      <protection locked="0" hidden="1"/>
    </xf>
    <xf numFmtId="0" fontId="7" fillId="0" borderId="38" xfId="0" applyFont="1" applyBorder="1" applyAlignment="1" applyProtection="1">
      <alignment horizontal="right"/>
      <protection hidden="1"/>
    </xf>
    <xf numFmtId="0" fontId="4" fillId="0" borderId="39" xfId="0" applyFont="1" applyBorder="1" applyAlignment="1" applyProtection="1">
      <alignment horizontal="right"/>
      <protection locked="0" hidden="1"/>
    </xf>
    <xf numFmtId="165" fontId="4" fillId="0" borderId="40" xfId="0" applyNumberFormat="1" applyFont="1" applyBorder="1" applyAlignment="1" applyProtection="1">
      <alignment horizontal="right"/>
      <protection locked="0" hidden="1"/>
    </xf>
    <xf numFmtId="165" fontId="4" fillId="0" borderId="15" xfId="0" applyNumberFormat="1" applyFont="1" applyBorder="1" applyAlignment="1" applyProtection="1">
      <alignment horizontal="right"/>
      <protection hidden="1"/>
    </xf>
    <xf numFmtId="1" fontId="4" fillId="0" borderId="23" xfId="0" applyNumberFormat="1" applyFont="1" applyBorder="1" applyProtection="1">
      <protection hidden="1"/>
    </xf>
    <xf numFmtId="0" fontId="4" fillId="2" borderId="41" xfId="0" applyFont="1" applyFill="1" applyBorder="1" applyAlignment="1" applyProtection="1">
      <alignment horizontal="right"/>
      <protection hidden="1"/>
    </xf>
    <xf numFmtId="165" fontId="4" fillId="2" borderId="4" xfId="0" applyNumberFormat="1" applyFont="1" applyFill="1" applyBorder="1" applyAlignment="1" applyProtection="1">
      <alignment horizontal="right"/>
      <protection locked="0" hidden="1"/>
    </xf>
    <xf numFmtId="0" fontId="12" fillId="3" borderId="3" xfId="0" applyFont="1" applyFill="1" applyBorder="1" applyAlignment="1" applyProtection="1">
      <alignment horizontal="right"/>
      <protection hidden="1"/>
    </xf>
    <xf numFmtId="1" fontId="13" fillId="3" borderId="2" xfId="0" applyNumberFormat="1" applyFont="1" applyFill="1" applyBorder="1" applyProtection="1">
      <protection hidden="1"/>
    </xf>
    <xf numFmtId="0" fontId="4" fillId="6" borderId="10" xfId="0" applyFont="1" applyFill="1" applyBorder="1" applyAlignment="1" applyProtection="1">
      <alignment horizontal="right"/>
      <protection hidden="1"/>
    </xf>
    <xf numFmtId="165" fontId="4" fillId="6" borderId="42" xfId="0" applyNumberFormat="1" applyFont="1" applyFill="1" applyBorder="1" applyAlignment="1" applyProtection="1">
      <alignment horizontal="right"/>
      <protection locked="0" hidden="1"/>
    </xf>
    <xf numFmtId="0" fontId="14" fillId="3" borderId="3" xfId="0" applyFont="1" applyFill="1" applyBorder="1" applyAlignment="1" applyProtection="1">
      <alignment horizontal="right"/>
      <protection hidden="1"/>
    </xf>
    <xf numFmtId="1" fontId="4" fillId="3" borderId="2" xfId="0" applyNumberFormat="1" applyFont="1" applyFill="1" applyBorder="1" applyProtection="1">
      <protection hidden="1"/>
    </xf>
    <xf numFmtId="0" fontId="3" fillId="5" borderId="7" xfId="0" applyFont="1" applyFill="1" applyBorder="1" applyProtection="1">
      <protection hidden="1"/>
    </xf>
    <xf numFmtId="0" fontId="3" fillId="5" borderId="9" xfId="0" applyFont="1" applyFill="1" applyBorder="1" applyAlignment="1" applyProtection="1">
      <alignment horizontal="right"/>
      <protection hidden="1"/>
    </xf>
    <xf numFmtId="2" fontId="4" fillId="5" borderId="9" xfId="0" applyNumberFormat="1" applyFont="1" applyFill="1" applyBorder="1" applyProtection="1">
      <protection hidden="1"/>
    </xf>
    <xf numFmtId="0" fontId="4" fillId="5" borderId="9" xfId="0" applyFont="1" applyFill="1" applyBorder="1" applyProtection="1">
      <protection hidden="1"/>
    </xf>
    <xf numFmtId="0" fontId="4" fillId="5" borderId="8" xfId="0" applyFont="1" applyFill="1" applyBorder="1" applyProtection="1">
      <protection hidden="1"/>
    </xf>
    <xf numFmtId="0" fontId="3" fillId="2" borderId="33" xfId="0" applyFont="1" applyFill="1" applyBorder="1" applyProtection="1">
      <protection hidden="1"/>
    </xf>
    <xf numFmtId="0" fontId="3" fillId="2" borderId="36" xfId="0" applyFont="1" applyFill="1" applyBorder="1" applyAlignment="1" applyProtection="1">
      <alignment horizontal="right"/>
      <protection hidden="1"/>
    </xf>
    <xf numFmtId="2" fontId="4" fillId="2" borderId="36" xfId="0" applyNumberFormat="1" applyFont="1" applyFill="1" applyBorder="1" applyProtection="1">
      <protection hidden="1"/>
    </xf>
    <xf numFmtId="0" fontId="4" fillId="2" borderId="35" xfId="0" applyFont="1" applyFill="1" applyBorder="1" applyProtection="1">
      <protection hidden="1"/>
    </xf>
    <xf numFmtId="0" fontId="3" fillId="5" borderId="33" xfId="0" applyFont="1" applyFill="1" applyBorder="1" applyProtection="1">
      <protection hidden="1"/>
    </xf>
    <xf numFmtId="0" fontId="3" fillId="5" borderId="36" xfId="0" applyFont="1" applyFill="1" applyBorder="1" applyAlignment="1" applyProtection="1">
      <alignment horizontal="right"/>
      <protection hidden="1"/>
    </xf>
    <xf numFmtId="2" fontId="4" fillId="5" borderId="36" xfId="0" applyNumberFormat="1" applyFont="1" applyFill="1" applyBorder="1" applyProtection="1">
      <protection hidden="1"/>
    </xf>
    <xf numFmtId="0" fontId="4" fillId="5" borderId="35" xfId="0" applyFont="1" applyFill="1" applyBorder="1" applyProtection="1">
      <protection hidden="1"/>
    </xf>
    <xf numFmtId="2" fontId="4" fillId="6" borderId="36" xfId="0" applyNumberFormat="1" applyFont="1" applyFill="1" applyBorder="1" applyProtection="1">
      <protection hidden="1"/>
    </xf>
    <xf numFmtId="0" fontId="4" fillId="2" borderId="11" xfId="0" applyFont="1" applyFill="1" applyBorder="1" applyProtection="1">
      <protection hidden="1"/>
    </xf>
    <xf numFmtId="2" fontId="4" fillId="2" borderId="36" xfId="0" applyNumberFormat="1" applyFont="1" applyFill="1" applyBorder="1" applyProtection="1">
      <protection locked="0"/>
    </xf>
    <xf numFmtId="0" fontId="3" fillId="2" borderId="35" xfId="0" applyFont="1" applyFill="1" applyBorder="1" applyProtection="1">
      <protection hidden="1"/>
    </xf>
    <xf numFmtId="0" fontId="3" fillId="2" borderId="13" xfId="0" applyFont="1" applyFill="1" applyBorder="1" applyProtection="1">
      <protection hidden="1"/>
    </xf>
    <xf numFmtId="0" fontId="3" fillId="2" borderId="14" xfId="0" applyFont="1" applyFill="1" applyBorder="1" applyAlignment="1" applyProtection="1">
      <alignment horizontal="right"/>
      <protection hidden="1"/>
    </xf>
    <xf numFmtId="165" fontId="3" fillId="2" borderId="14" xfId="0" applyNumberFormat="1" applyFont="1" applyFill="1" applyBorder="1"/>
    <xf numFmtId="0" fontId="3" fillId="2" borderId="14" xfId="0" applyFont="1" applyFill="1" applyBorder="1" applyProtection="1">
      <protection hidden="1"/>
    </xf>
    <xf numFmtId="0" fontId="3" fillId="2" borderId="15" xfId="0" applyFont="1" applyFill="1" applyBorder="1" applyProtection="1">
      <protection hidden="1"/>
    </xf>
    <xf numFmtId="2" fontId="3" fillId="0" borderId="0" xfId="0" applyNumberFormat="1" applyFont="1" applyProtection="1">
      <protection hidden="1"/>
    </xf>
    <xf numFmtId="0" fontId="0" fillId="0" borderId="2" xfId="0" applyBorder="1"/>
    <xf numFmtId="0" fontId="3" fillId="0" borderId="2" xfId="0" applyFont="1" applyBorder="1" applyAlignment="1" applyProtection="1">
      <alignment wrapText="1"/>
      <protection hidden="1"/>
    </xf>
    <xf numFmtId="0" fontId="8" fillId="4" borderId="11" xfId="0" applyFont="1" applyFill="1" applyBorder="1" applyAlignment="1" applyProtection="1">
      <alignment horizontal="center"/>
      <protection hidden="1"/>
    </xf>
    <xf numFmtId="1" fontId="4" fillId="0" borderId="25" xfId="0" applyNumberFormat="1" applyFont="1" applyBorder="1" applyProtection="1">
      <protection hidden="1"/>
    </xf>
    <xf numFmtId="1" fontId="4" fillId="0" borderId="35" xfId="0" applyNumberFormat="1" applyFont="1" applyBorder="1" applyProtection="1">
      <protection hidden="1"/>
    </xf>
    <xf numFmtId="1" fontId="4" fillId="0" borderId="24" xfId="0" applyNumberFormat="1" applyFont="1" applyBorder="1" applyProtection="1">
      <protection hidden="1"/>
    </xf>
    <xf numFmtId="0" fontId="4" fillId="6" borderId="13" xfId="0" applyFont="1" applyFill="1" applyBorder="1" applyAlignment="1" applyProtection="1">
      <alignment horizontal="right"/>
      <protection hidden="1"/>
    </xf>
    <xf numFmtId="165" fontId="4" fillId="6" borderId="44" xfId="0" applyNumberFormat="1" applyFont="1" applyFill="1" applyBorder="1" applyAlignment="1" applyProtection="1">
      <alignment horizontal="right"/>
      <protection locked="0" hidden="1"/>
    </xf>
    <xf numFmtId="0" fontId="14" fillId="3" borderId="45" xfId="0" applyFont="1" applyFill="1" applyBorder="1" applyAlignment="1" applyProtection="1">
      <alignment horizontal="right"/>
      <protection hidden="1"/>
    </xf>
    <xf numFmtId="1" fontId="4" fillId="3" borderId="46" xfId="0" applyNumberFormat="1" applyFont="1" applyFill="1" applyBorder="1" applyProtection="1">
      <protection hidden="1"/>
    </xf>
    <xf numFmtId="2" fontId="0" fillId="0" borderId="0" xfId="0" applyNumberFormat="1"/>
    <xf numFmtId="1" fontId="3" fillId="0" borderId="0" xfId="0" applyNumberFormat="1" applyFont="1" applyProtection="1">
      <protection hidden="1"/>
    </xf>
    <xf numFmtId="1" fontId="9" fillId="2" borderId="0" xfId="0" applyNumberFormat="1" applyFont="1" applyFill="1" applyAlignment="1" applyProtection="1">
      <alignment horizontal="center" vertical="center"/>
      <protection hidden="1"/>
    </xf>
    <xf numFmtId="0" fontId="9" fillId="2" borderId="0" xfId="0" applyFont="1" applyFill="1" applyAlignment="1" applyProtection="1">
      <alignment horizontal="center" vertical="center"/>
      <protection hidden="1"/>
    </xf>
    <xf numFmtId="0" fontId="2" fillId="3" borderId="47" xfId="0" applyFont="1" applyFill="1" applyBorder="1" applyAlignment="1" applyProtection="1">
      <alignment horizontal="right" wrapText="1"/>
      <protection hidden="1"/>
    </xf>
    <xf numFmtId="0" fontId="2" fillId="3" borderId="48" xfId="0" applyFont="1" applyFill="1" applyBorder="1" applyAlignment="1" applyProtection="1">
      <alignment horizontal="right" wrapText="1"/>
      <protection hidden="1"/>
    </xf>
    <xf numFmtId="2" fontId="4" fillId="5" borderId="8" xfId="0" applyNumberFormat="1" applyFont="1" applyFill="1" applyBorder="1" applyProtection="1">
      <protection hidden="1"/>
    </xf>
    <xf numFmtId="2" fontId="3" fillId="2" borderId="15" xfId="0" applyNumberFormat="1" applyFont="1" applyFill="1" applyBorder="1" applyProtection="1">
      <protection hidden="1"/>
    </xf>
    <xf numFmtId="0" fontId="2" fillId="2" borderId="13" xfId="0" applyFont="1" applyFill="1" applyBorder="1" applyAlignment="1" applyProtection="1">
      <alignment horizontal="center"/>
      <protection hidden="1"/>
    </xf>
    <xf numFmtId="1" fontId="9" fillId="2" borderId="14" xfId="0" applyNumberFormat="1" applyFont="1" applyFill="1" applyBorder="1" applyAlignment="1" applyProtection="1">
      <alignment horizontal="center" vertical="center"/>
      <protection hidden="1"/>
    </xf>
    <xf numFmtId="0" fontId="9" fillId="2" borderId="14" xfId="0" applyFont="1" applyFill="1" applyBorder="1" applyAlignment="1" applyProtection="1">
      <alignment horizontal="center" vertical="center"/>
      <protection hidden="1"/>
    </xf>
    <xf numFmtId="0" fontId="9" fillId="4" borderId="15" xfId="0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right"/>
      <protection hidden="1"/>
    </xf>
    <xf numFmtId="0" fontId="19" fillId="0" borderId="0" xfId="0" applyFont="1" applyProtection="1">
      <protection hidden="1"/>
    </xf>
    <xf numFmtId="0" fontId="19" fillId="0" borderId="0" xfId="0" applyFont="1" applyProtection="1"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2" fillId="8" borderId="10" xfId="0" applyFont="1" applyFill="1" applyBorder="1" applyAlignment="1" applyProtection="1">
      <alignment horizontal="center"/>
      <protection hidden="1"/>
    </xf>
    <xf numFmtId="0" fontId="8" fillId="8" borderId="0" xfId="0" applyFont="1" applyFill="1" applyAlignment="1" applyProtection="1">
      <alignment horizontal="center"/>
      <protection hidden="1"/>
    </xf>
    <xf numFmtId="0" fontId="9" fillId="8" borderId="0" xfId="0" applyFont="1" applyFill="1" applyAlignment="1" applyProtection="1">
      <alignment horizontal="center" vertical="center"/>
      <protection hidden="1"/>
    </xf>
    <xf numFmtId="0" fontId="9" fillId="6" borderId="15" xfId="0" applyFont="1" applyFill="1" applyBorder="1" applyAlignment="1" applyProtection="1">
      <alignment horizontal="center" vertical="center"/>
      <protection hidden="1"/>
    </xf>
    <xf numFmtId="0" fontId="7" fillId="3" borderId="52" xfId="0" applyFont="1" applyFill="1" applyBorder="1" applyProtection="1">
      <protection hidden="1"/>
    </xf>
    <xf numFmtId="0" fontId="4" fillId="3" borderId="15" xfId="0" applyFont="1" applyFill="1" applyBorder="1" applyAlignment="1" applyProtection="1">
      <alignment horizontal="right"/>
      <protection hidden="1"/>
    </xf>
    <xf numFmtId="0" fontId="8" fillId="8" borderId="11" xfId="0" applyFont="1" applyFill="1" applyBorder="1" applyAlignment="1" applyProtection="1">
      <alignment horizontal="center"/>
      <protection hidden="1"/>
    </xf>
    <xf numFmtId="0" fontId="9" fillId="8" borderId="15" xfId="0" applyFont="1" applyFill="1" applyBorder="1" applyAlignment="1" applyProtection="1">
      <alignment horizontal="center" vertical="center"/>
      <protection hidden="1"/>
    </xf>
    <xf numFmtId="0" fontId="6" fillId="0" borderId="21" xfId="0" applyFont="1" applyBorder="1" applyAlignment="1" applyProtection="1">
      <alignment vertical="center" wrapText="1"/>
      <protection hidden="1"/>
    </xf>
    <xf numFmtId="0" fontId="1" fillId="0" borderId="0" xfId="0" applyFont="1"/>
    <xf numFmtId="1" fontId="1" fillId="0" borderId="0" xfId="0" applyNumberFormat="1" applyFont="1"/>
    <xf numFmtId="0" fontId="20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wrapText="1"/>
      <protection hidden="1"/>
    </xf>
    <xf numFmtId="165" fontId="1" fillId="0" borderId="0" xfId="0" applyNumberFormat="1" applyFont="1"/>
    <xf numFmtId="0" fontId="4" fillId="2" borderId="53" xfId="0" applyFont="1" applyFill="1" applyBorder="1" applyAlignment="1" applyProtection="1">
      <alignment horizontal="right"/>
      <protection hidden="1"/>
    </xf>
    <xf numFmtId="165" fontId="4" fillId="2" borderId="54" xfId="0" applyNumberFormat="1" applyFont="1" applyFill="1" applyBorder="1" applyAlignment="1" applyProtection="1">
      <alignment horizontal="right"/>
      <protection locked="0" hidden="1"/>
    </xf>
    <xf numFmtId="0" fontId="21" fillId="0" borderId="0" xfId="0" applyFont="1"/>
    <xf numFmtId="0" fontId="15" fillId="0" borderId="0" xfId="0" applyFont="1" applyProtection="1">
      <protection hidden="1"/>
    </xf>
    <xf numFmtId="1" fontId="4" fillId="0" borderId="33" xfId="0" applyNumberFormat="1" applyFont="1" applyBorder="1" applyAlignment="1" applyProtection="1">
      <alignment horizontal="right"/>
      <protection locked="0" hidden="1"/>
    </xf>
    <xf numFmtId="1" fontId="4" fillId="0" borderId="39" xfId="0" applyNumberFormat="1" applyFont="1" applyBorder="1" applyAlignment="1" applyProtection="1">
      <alignment horizontal="right"/>
      <protection locked="0" hidden="1"/>
    </xf>
    <xf numFmtId="0" fontId="22" fillId="0" borderId="0" xfId="0" applyFont="1"/>
    <xf numFmtId="1" fontId="22" fillId="0" borderId="0" xfId="0" applyNumberFormat="1" applyFont="1"/>
    <xf numFmtId="0" fontId="23" fillId="0" borderId="0" xfId="0" applyFont="1" applyProtection="1">
      <protection hidden="1"/>
    </xf>
    <xf numFmtId="165" fontId="22" fillId="0" borderId="0" xfId="0" applyNumberFormat="1" applyFont="1"/>
    <xf numFmtId="0" fontId="3" fillId="5" borderId="58" xfId="0" applyFont="1" applyFill="1" applyBorder="1" applyProtection="1">
      <protection hidden="1"/>
    </xf>
    <xf numFmtId="0" fontId="3" fillId="5" borderId="59" xfId="0" applyFont="1" applyFill="1" applyBorder="1" applyAlignment="1" applyProtection="1">
      <alignment horizontal="right"/>
      <protection hidden="1"/>
    </xf>
    <xf numFmtId="165" fontId="4" fillId="6" borderId="59" xfId="0" applyNumberFormat="1" applyFont="1" applyFill="1" applyBorder="1" applyProtection="1">
      <protection hidden="1"/>
    </xf>
    <xf numFmtId="2" fontId="4" fillId="5" borderId="60" xfId="0" applyNumberFormat="1" applyFont="1" applyFill="1" applyBorder="1" applyProtection="1">
      <protection hidden="1"/>
    </xf>
    <xf numFmtId="0" fontId="4" fillId="5" borderId="59" xfId="0" applyFont="1" applyFill="1" applyBorder="1" applyProtection="1">
      <protection hidden="1"/>
    </xf>
    <xf numFmtId="2" fontId="4" fillId="6" borderId="59" xfId="0" applyNumberFormat="1" applyFont="1" applyFill="1" applyBorder="1" applyProtection="1">
      <protection hidden="1"/>
    </xf>
    <xf numFmtId="0" fontId="3" fillId="9" borderId="7" xfId="0" applyFont="1" applyFill="1" applyBorder="1" applyProtection="1">
      <protection hidden="1"/>
    </xf>
    <xf numFmtId="0" fontId="3" fillId="9" borderId="9" xfId="0" applyFont="1" applyFill="1" applyBorder="1" applyAlignment="1" applyProtection="1">
      <alignment horizontal="right"/>
      <protection hidden="1"/>
    </xf>
    <xf numFmtId="2" fontId="4" fillId="9" borderId="9" xfId="0" applyNumberFormat="1" applyFont="1" applyFill="1" applyBorder="1" applyProtection="1">
      <protection locked="0"/>
    </xf>
    <xf numFmtId="0" fontId="3" fillId="9" borderId="8" xfId="0" applyFont="1" applyFill="1" applyBorder="1" applyProtection="1">
      <protection hidden="1"/>
    </xf>
    <xf numFmtId="0" fontId="4" fillId="9" borderId="8" xfId="0" applyFont="1" applyFill="1" applyBorder="1" applyProtection="1">
      <protection hidden="1"/>
    </xf>
    <xf numFmtId="0" fontId="3" fillId="9" borderId="36" xfId="0" applyFont="1" applyFill="1" applyBorder="1" applyAlignment="1" applyProtection="1">
      <alignment horizontal="right"/>
      <protection hidden="1"/>
    </xf>
    <xf numFmtId="2" fontId="3" fillId="9" borderId="36" xfId="0" applyNumberFormat="1" applyFont="1" applyFill="1" applyBorder="1" applyProtection="1">
      <protection locked="0"/>
    </xf>
    <xf numFmtId="0" fontId="3" fillId="9" borderId="35" xfId="0" applyFont="1" applyFill="1" applyBorder="1" applyProtection="1">
      <protection hidden="1"/>
    </xf>
    <xf numFmtId="0" fontId="3" fillId="9" borderId="33" xfId="0" applyFont="1" applyFill="1" applyBorder="1" applyProtection="1">
      <protection hidden="1"/>
    </xf>
    <xf numFmtId="0" fontId="4" fillId="3" borderId="11" xfId="0" applyFont="1" applyFill="1" applyBorder="1" applyAlignment="1" applyProtection="1">
      <alignment horizontal="right"/>
      <protection hidden="1"/>
    </xf>
    <xf numFmtId="0" fontId="13" fillId="3" borderId="11" xfId="0" applyFont="1" applyFill="1" applyBorder="1" applyAlignment="1" applyProtection="1">
      <alignment horizontal="right"/>
      <protection hidden="1"/>
    </xf>
    <xf numFmtId="1" fontId="4" fillId="0" borderId="61" xfId="0" applyNumberFormat="1" applyFont="1" applyBorder="1" applyAlignment="1" applyProtection="1">
      <alignment horizontal="right"/>
      <protection locked="0" hidden="1"/>
    </xf>
    <xf numFmtId="165" fontId="4" fillId="0" borderId="62" xfId="0" applyNumberFormat="1" applyFont="1" applyBorder="1" applyAlignment="1" applyProtection="1">
      <alignment horizontal="right"/>
      <protection locked="0" hidden="1"/>
    </xf>
    <xf numFmtId="1" fontId="4" fillId="0" borderId="63" xfId="0" applyNumberFormat="1" applyFont="1" applyBorder="1" applyAlignment="1" applyProtection="1">
      <alignment horizontal="right" wrapText="1"/>
      <protection locked="0" hidden="1"/>
    </xf>
    <xf numFmtId="0" fontId="3" fillId="0" borderId="2" xfId="0" applyFont="1" applyBorder="1" applyAlignment="1" applyProtection="1">
      <alignment horizontal="center" wrapText="1"/>
      <protection hidden="1"/>
    </xf>
    <xf numFmtId="0" fontId="3" fillId="0" borderId="9" xfId="0" applyFont="1" applyBorder="1" applyAlignment="1" applyProtection="1">
      <alignment horizontal="center"/>
      <protection locked="0" hidden="1"/>
    </xf>
    <xf numFmtId="0" fontId="3" fillId="0" borderId="43" xfId="0" applyFont="1" applyBorder="1" applyAlignment="1" applyProtection="1">
      <alignment horizontal="center" wrapText="1"/>
      <protection hidden="1"/>
    </xf>
    <xf numFmtId="0" fontId="3" fillId="0" borderId="9" xfId="0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/>
      <protection hidden="1"/>
    </xf>
    <xf numFmtId="0" fontId="7" fillId="3" borderId="18" xfId="0" applyFont="1" applyFill="1" applyBorder="1" applyAlignment="1" applyProtection="1">
      <alignment horizontal="center"/>
      <protection hidden="1"/>
    </xf>
    <xf numFmtId="0" fontId="7" fillId="3" borderId="19" xfId="0" applyFont="1" applyFill="1" applyBorder="1" applyAlignment="1" applyProtection="1">
      <alignment horizontal="center"/>
      <protection hidden="1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166" fontId="5" fillId="0" borderId="7" xfId="0" applyNumberFormat="1" applyFont="1" applyBorder="1" applyAlignment="1" applyProtection="1">
      <alignment horizontal="center" vertical="center"/>
      <protection hidden="1"/>
    </xf>
    <xf numFmtId="166" fontId="5" fillId="0" borderId="9" xfId="0" applyNumberFormat="1" applyFont="1" applyBorder="1" applyAlignment="1" applyProtection="1">
      <alignment horizontal="center" vertical="center"/>
      <protection hidden="1"/>
    </xf>
    <xf numFmtId="166" fontId="5" fillId="0" borderId="8" xfId="0" applyNumberFormat="1" applyFont="1" applyBorder="1" applyAlignment="1" applyProtection="1">
      <alignment horizontal="center" vertical="center"/>
      <protection hidden="1"/>
    </xf>
    <xf numFmtId="166" fontId="5" fillId="0" borderId="10" xfId="0" applyNumberFormat="1" applyFont="1" applyBorder="1" applyAlignment="1" applyProtection="1">
      <alignment horizontal="center" vertical="center"/>
      <protection hidden="1"/>
    </xf>
    <xf numFmtId="166" fontId="5" fillId="0" borderId="0" xfId="0" applyNumberFormat="1" applyFont="1" applyAlignment="1" applyProtection="1">
      <alignment horizontal="center" vertical="center"/>
      <protection hidden="1"/>
    </xf>
    <xf numFmtId="166" fontId="5" fillId="0" borderId="11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7" fillId="3" borderId="50" xfId="0" applyFont="1" applyFill="1" applyBorder="1" applyAlignment="1" applyProtection="1">
      <alignment horizontal="center"/>
      <protection hidden="1"/>
    </xf>
    <xf numFmtId="0" fontId="7" fillId="3" borderId="51" xfId="0" applyFont="1" applyFill="1" applyBorder="1" applyAlignment="1" applyProtection="1">
      <alignment horizontal="center"/>
      <protection hidden="1"/>
    </xf>
    <xf numFmtId="0" fontId="7" fillId="3" borderId="52" xfId="0" applyFont="1" applyFill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49" fontId="4" fillId="2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2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2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2" borderId="5" xfId="0" applyNumberFormat="1" applyFont="1" applyFill="1" applyBorder="1" applyAlignment="1" applyProtection="1">
      <alignment horizontal="center"/>
      <protection locked="0" hidden="1"/>
    </xf>
    <xf numFmtId="49" fontId="4" fillId="2" borderId="12" xfId="0" applyNumberFormat="1" applyFont="1" applyFill="1" applyBorder="1" applyAlignment="1" applyProtection="1">
      <alignment horizontal="center"/>
      <protection locked="0" hidden="1"/>
    </xf>
    <xf numFmtId="49" fontId="4" fillId="2" borderId="6" xfId="0" applyNumberFormat="1" applyFont="1" applyFill="1" applyBorder="1" applyAlignment="1" applyProtection="1">
      <alignment horizontal="center"/>
      <protection locked="0" hidden="1"/>
    </xf>
    <xf numFmtId="1" fontId="8" fillId="2" borderId="0" xfId="0" applyNumberFormat="1" applyFont="1" applyFill="1" applyAlignment="1" applyProtection="1">
      <alignment horizont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1" fontId="9" fillId="5" borderId="20" xfId="0" applyNumberFormat="1" applyFont="1" applyFill="1" applyBorder="1" applyAlignment="1" applyProtection="1">
      <alignment horizontal="center" vertical="center"/>
      <protection hidden="1"/>
    </xf>
    <xf numFmtId="0" fontId="9" fillId="5" borderId="21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6" fillId="0" borderId="20" xfId="0" applyFont="1" applyBorder="1" applyAlignment="1" applyProtection="1">
      <alignment horizontal="center" vertical="center" wrapText="1"/>
      <protection hidden="1"/>
    </xf>
    <xf numFmtId="0" fontId="6" fillId="0" borderId="49" xfId="0" applyFont="1" applyBorder="1" applyAlignment="1" applyProtection="1">
      <alignment horizontal="center" vertical="center" wrapText="1"/>
      <protection hidden="1"/>
    </xf>
    <xf numFmtId="0" fontId="6" fillId="0" borderId="21" xfId="0" applyFont="1" applyBorder="1" applyAlignment="1" applyProtection="1">
      <alignment horizontal="center" vertical="center" wrapText="1"/>
      <protection hidden="1"/>
    </xf>
    <xf numFmtId="0" fontId="7" fillId="0" borderId="7" xfId="0" applyFont="1" applyBorder="1" applyAlignment="1" applyProtection="1">
      <alignment horizontal="right" vertical="center" textRotation="90"/>
      <protection hidden="1"/>
    </xf>
    <xf numFmtId="0" fontId="7" fillId="0" borderId="8" xfId="0" applyFont="1" applyBorder="1" applyAlignment="1" applyProtection="1">
      <alignment horizontal="right" vertical="center" textRotation="90"/>
      <protection hidden="1"/>
    </xf>
    <xf numFmtId="0" fontId="7" fillId="0" borderId="10" xfId="0" applyFont="1" applyBorder="1" applyAlignment="1" applyProtection="1">
      <alignment horizontal="right" vertical="center" textRotation="90"/>
      <protection hidden="1"/>
    </xf>
    <xf numFmtId="0" fontId="7" fillId="0" borderId="11" xfId="0" applyFont="1" applyBorder="1" applyAlignment="1" applyProtection="1">
      <alignment horizontal="right" vertical="center" textRotation="90"/>
      <protection hidden="1"/>
    </xf>
    <xf numFmtId="0" fontId="10" fillId="2" borderId="7" xfId="0" applyFont="1" applyFill="1" applyBorder="1" applyAlignment="1" applyProtection="1">
      <alignment horizontal="right" vertical="center" wrapText="1"/>
      <protection hidden="1"/>
    </xf>
    <xf numFmtId="0" fontId="3" fillId="2" borderId="8" xfId="0" applyFont="1" applyFill="1" applyBorder="1" applyAlignment="1" applyProtection="1">
      <alignment horizontal="right" vertical="center" wrapText="1"/>
      <protection hidden="1"/>
    </xf>
    <xf numFmtId="0" fontId="10" fillId="2" borderId="10" xfId="0" applyFont="1" applyFill="1" applyBorder="1" applyAlignment="1" applyProtection="1">
      <alignment horizontal="right" vertical="center" wrapText="1"/>
      <protection hidden="1"/>
    </xf>
    <xf numFmtId="0" fontId="3" fillId="2" borderId="11" xfId="0" applyFont="1" applyFill="1" applyBorder="1" applyAlignment="1" applyProtection="1">
      <alignment horizontal="right" vertical="center" wrapText="1"/>
      <protection hidden="1"/>
    </xf>
    <xf numFmtId="0" fontId="3" fillId="2" borderId="13" xfId="0" applyFont="1" applyFill="1" applyBorder="1" applyAlignment="1" applyProtection="1">
      <alignment horizontal="right" vertical="center" wrapText="1"/>
      <protection hidden="1"/>
    </xf>
    <xf numFmtId="0" fontId="3" fillId="2" borderId="15" xfId="0" applyFont="1" applyFill="1" applyBorder="1" applyAlignment="1" applyProtection="1">
      <alignment horizontal="right" vertical="center" wrapText="1"/>
      <protection hidden="1"/>
    </xf>
    <xf numFmtId="49" fontId="4" fillId="2" borderId="27" xfId="0" applyNumberFormat="1" applyFont="1" applyFill="1" applyBorder="1" applyAlignment="1" applyProtection="1">
      <alignment horizontal="center" vertical="center"/>
      <protection locked="0" hidden="1"/>
    </xf>
    <xf numFmtId="49" fontId="4" fillId="2" borderId="16" xfId="0" applyNumberFormat="1" applyFont="1" applyFill="1" applyBorder="1" applyAlignment="1" applyProtection="1">
      <alignment horizontal="center" vertical="center"/>
      <protection locked="0" hidden="1"/>
    </xf>
    <xf numFmtId="49" fontId="4" fillId="2" borderId="27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42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16" xfId="0" applyNumberFormat="1" applyFont="1" applyFill="1" applyBorder="1" applyAlignment="1" applyProtection="1">
      <alignment horizontal="center" vertical="center" wrapText="1"/>
      <protection locked="0" hidden="1"/>
    </xf>
    <xf numFmtId="0" fontId="2" fillId="7" borderId="11" xfId="0" applyFont="1" applyFill="1" applyBorder="1" applyAlignment="1" applyProtection="1">
      <alignment horizontal="center" wrapText="1"/>
      <protection hidden="1"/>
    </xf>
    <xf numFmtId="0" fontId="2" fillId="7" borderId="24" xfId="0" applyFont="1" applyFill="1" applyBorder="1" applyAlignment="1" applyProtection="1">
      <alignment horizontal="center" wrapText="1"/>
      <protection hidden="1"/>
    </xf>
    <xf numFmtId="0" fontId="10" fillId="2" borderId="7" xfId="0" applyFont="1" applyFill="1" applyBorder="1" applyAlignment="1" applyProtection="1">
      <alignment horizontal="right"/>
      <protection hidden="1"/>
    </xf>
    <xf numFmtId="0" fontId="10" fillId="2" borderId="8" xfId="0" applyFont="1" applyFill="1" applyBorder="1" applyAlignment="1" applyProtection="1">
      <alignment horizontal="right"/>
      <protection hidden="1"/>
    </xf>
    <xf numFmtId="0" fontId="7" fillId="0" borderId="28" xfId="0" applyFont="1" applyBorder="1" applyAlignment="1" applyProtection="1">
      <alignment horizontal="right" vertical="center" textRotation="90"/>
      <protection hidden="1"/>
    </xf>
    <xf numFmtId="0" fontId="7" fillId="0" borderId="31" xfId="0" applyFont="1" applyBorder="1" applyAlignment="1" applyProtection="1">
      <alignment horizontal="right" vertical="center" textRotation="90"/>
      <protection hidden="1"/>
    </xf>
    <xf numFmtId="0" fontId="7" fillId="0" borderId="37" xfId="0" applyFont="1" applyBorder="1" applyAlignment="1" applyProtection="1">
      <alignment horizontal="right" vertical="center" textRotation="90"/>
      <protection hidden="1"/>
    </xf>
    <xf numFmtId="0" fontId="10" fillId="2" borderId="10" xfId="0" applyFont="1" applyFill="1" applyBorder="1" applyAlignment="1" applyProtection="1">
      <alignment horizontal="right"/>
      <protection hidden="1"/>
    </xf>
    <xf numFmtId="0" fontId="10" fillId="2" borderId="11" xfId="0" applyFont="1" applyFill="1" applyBorder="1" applyAlignment="1" applyProtection="1">
      <alignment horizontal="right"/>
      <protection hidden="1"/>
    </xf>
    <xf numFmtId="0" fontId="2" fillId="7" borderId="8" xfId="0" applyFont="1" applyFill="1" applyBorder="1" applyAlignment="1" applyProtection="1">
      <alignment horizontal="right" wrapText="1"/>
      <protection hidden="1"/>
    </xf>
    <xf numFmtId="0" fontId="2" fillId="7" borderId="11" xfId="0" applyFont="1" applyFill="1" applyBorder="1" applyAlignment="1" applyProtection="1">
      <alignment horizontal="right" wrapText="1"/>
      <protection hidden="1"/>
    </xf>
    <xf numFmtId="0" fontId="2" fillId="7" borderId="2" xfId="0" applyFont="1" applyFill="1" applyBorder="1" applyAlignment="1" applyProtection="1">
      <alignment horizontal="center" wrapText="1"/>
      <protection hidden="1"/>
    </xf>
    <xf numFmtId="0" fontId="2" fillId="7" borderId="23" xfId="0" applyFont="1" applyFill="1" applyBorder="1" applyAlignment="1" applyProtection="1">
      <alignment horizontal="center" wrapText="1"/>
      <protection hidden="1"/>
    </xf>
    <xf numFmtId="0" fontId="2" fillId="3" borderId="0" xfId="0" applyFont="1" applyFill="1" applyAlignment="1" applyProtection="1">
      <alignment horizontal="right" wrapText="1"/>
      <protection hidden="1"/>
    </xf>
    <xf numFmtId="0" fontId="2" fillId="3" borderId="9" xfId="0" applyFont="1" applyFill="1" applyBorder="1" applyAlignment="1" applyProtection="1">
      <alignment horizontal="right" wrapText="1"/>
      <protection hidden="1"/>
    </xf>
    <xf numFmtId="0" fontId="2" fillId="3" borderId="14" xfId="0" applyFont="1" applyFill="1" applyBorder="1" applyAlignment="1" applyProtection="1">
      <alignment horizontal="right" wrapText="1"/>
      <protection hidden="1"/>
    </xf>
    <xf numFmtId="0" fontId="2" fillId="7" borderId="15" xfId="0" applyFont="1" applyFill="1" applyBorder="1" applyAlignment="1" applyProtection="1">
      <alignment horizontal="right" wrapText="1"/>
      <protection hidden="1"/>
    </xf>
    <xf numFmtId="0" fontId="3" fillId="0" borderId="0" xfId="0" applyFont="1" applyAlignment="1" applyProtection="1">
      <alignment horizontal="center"/>
      <protection locked="0"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56" xfId="0" applyFont="1" applyBorder="1" applyAlignment="1" applyProtection="1">
      <alignment horizontal="center" vertical="center" wrapText="1"/>
      <protection hidden="1"/>
    </xf>
    <xf numFmtId="0" fontId="3" fillId="0" borderId="57" xfId="0" applyFont="1" applyBorder="1" applyAlignment="1" applyProtection="1">
      <alignment horizontal="center" vertical="center" wrapText="1"/>
      <protection hidden="1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49" fontId="3" fillId="2" borderId="2" xfId="0" applyNumberFormat="1" applyFont="1" applyFill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right" vertical="center"/>
      <protection locked="0" hidden="1"/>
    </xf>
    <xf numFmtId="49" fontId="2" fillId="0" borderId="0" xfId="0" applyNumberFormat="1" applyFont="1" applyAlignment="1" applyProtection="1">
      <alignment horizontal="right" vertical="center"/>
      <protection locked="0" hidden="1"/>
    </xf>
    <xf numFmtId="14" fontId="4" fillId="2" borderId="5" xfId="0" applyNumberFormat="1" applyFont="1" applyFill="1" applyBorder="1" applyAlignment="1" applyProtection="1">
      <alignment horizontal="center" vertical="center"/>
      <protection locked="0" hidden="1"/>
    </xf>
    <xf numFmtId="14" fontId="4" fillId="2" borderId="6" xfId="0" applyNumberFormat="1" applyFont="1" applyFill="1" applyBorder="1" applyAlignment="1" applyProtection="1">
      <alignment horizontal="center" vertical="center"/>
      <protection locked="0" hidden="1"/>
    </xf>
    <xf numFmtId="0" fontId="2" fillId="0" borderId="2" xfId="0" applyFont="1" applyBorder="1" applyAlignment="1" applyProtection="1">
      <alignment horizontal="right" vertical="center"/>
      <protection hidden="1"/>
    </xf>
    <xf numFmtId="0" fontId="9" fillId="8" borderId="1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1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theme="7" tint="0.79998168889431442"/>
        </patternFill>
      </fill>
    </dxf>
    <dxf>
      <font>
        <color theme="7" tint="0.79998168889431442"/>
      </font>
      <fill>
        <patternFill>
          <bgColor theme="7" tint="0.79998168889431442"/>
        </patternFill>
      </fill>
    </dxf>
    <dxf>
      <font>
        <condense val="0"/>
        <extend val="0"/>
        <color indexed="9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F2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Exponential</a:t>
            </a:r>
            <a:r>
              <a:rPr lang="en-US" baseline="0"/>
              <a:t> Regression Graph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2716149108011561E-2"/>
          <c:y val="5.2730793775735967E-2"/>
          <c:w val="0.79273911072787151"/>
          <c:h val="0.82531156428243757"/>
        </c:manualLayout>
      </c:layout>
      <c:scatterChart>
        <c:scatterStyle val="lineMarker"/>
        <c:varyColors val="0"/>
        <c:ser>
          <c:idx val="10"/>
          <c:order val="0"/>
          <c:tx>
            <c:v>Trend Line 1</c:v>
          </c:tx>
          <c:spPr>
            <a:ln w="38100"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CRData!$C$44:$C$54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CRData!$D$44:$D$54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C77-4C9F-81B9-B059C14311A3}"/>
            </c:ext>
          </c:extLst>
        </c:ser>
        <c:ser>
          <c:idx val="6"/>
          <c:order val="1"/>
          <c:tx>
            <c:strRef>
              <c:f>CRData!$C$8</c:f>
              <c:strCache>
                <c:ptCount val="1"/>
                <c:pt idx="0">
                  <c:v>Sample 1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8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CRData!$C$56:$C$70</c:f>
              <c:numCache>
                <c:formatCode>General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xVal>
          <c:yVal>
            <c:numRef>
              <c:f>CRData!$D$56:$D$70</c:f>
              <c:numCache>
                <c:formatCode>0.00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77-4C9F-81B9-B059C14311A3}"/>
            </c:ext>
          </c:extLst>
        </c:ser>
        <c:ser>
          <c:idx val="0"/>
          <c:order val="2"/>
          <c:tx>
            <c:v>Trend Line 2</c:v>
          </c:tx>
          <c:spPr>
            <a:ln w="38100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CRData!$H$44:$H$54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CRData!$I$44:$I$54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C77-4C9F-81B9-B059C14311A3}"/>
            </c:ext>
          </c:extLst>
        </c:ser>
        <c:ser>
          <c:idx val="1"/>
          <c:order val="3"/>
          <c:tx>
            <c:v>Sample 2</c:v>
          </c:tx>
          <c:spPr>
            <a:ln>
              <a:noFill/>
            </a:ln>
          </c:spPr>
          <c:marker>
            <c:symbol val="circle"/>
            <c:size val="8"/>
            <c:spPr>
              <a:solidFill>
                <a:srgbClr val="FFFFFF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CRData!$H$56:$H$70</c:f>
              <c:numCache>
                <c:formatCode>General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xVal>
          <c:yVal>
            <c:numRef>
              <c:f>CRData!$I$56:$I$70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C77-4C9F-81B9-B059C14311A3}"/>
            </c:ext>
          </c:extLst>
        </c:ser>
        <c:ser>
          <c:idx val="2"/>
          <c:order val="4"/>
          <c:tx>
            <c:v>Trend Line 3</c:v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CRData!$M$44:$M$54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CRData!$N$44:$N$54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C77-4C9F-81B9-B059C14311A3}"/>
            </c:ext>
          </c:extLst>
        </c:ser>
        <c:ser>
          <c:idx val="4"/>
          <c:order val="5"/>
          <c:tx>
            <c:v>Sample 3</c:v>
          </c:tx>
          <c:spPr>
            <a:ln>
              <a:noFill/>
            </a:ln>
          </c:spPr>
          <c:marker>
            <c:symbol val="circle"/>
            <c:size val="8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CRData!$M$56:$M$70</c:f>
              <c:numCache>
                <c:formatCode>General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xVal>
          <c:yVal>
            <c:numRef>
              <c:f>CRData!$N$56:$N$70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C77-4C9F-81B9-B059C14311A3}"/>
            </c:ext>
          </c:extLst>
        </c:ser>
        <c:ser>
          <c:idx val="3"/>
          <c:order val="6"/>
          <c:tx>
            <c:v>Ref Line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C77-4C9F-81B9-B059C14311A3}"/>
                </c:ext>
              </c:extLst>
            </c:dLbl>
            <c:dLbl>
              <c:idx val="1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DC77-4C9F-81B9-B059C14311A3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CRData!$E$44:$E$45</c:f>
              <c:numCache>
                <c:formatCode>General</c:formatCode>
                <c:ptCount val="2"/>
                <c:pt idx="0">
                  <c:v>0</c:v>
                </c:pt>
                <c:pt idx="1">
                  <c:v>940</c:v>
                </c:pt>
              </c:numCache>
            </c:numRef>
          </c:xVal>
          <c:yVal>
            <c:numRef>
              <c:f>CRData!$E$50:$E$51</c:f>
              <c:numCache>
                <c:formatCode>0.00</c:formatCode>
                <c:ptCount val="2"/>
                <c:pt idx="0">
                  <c:v>20</c:v>
                </c:pt>
                <c:pt idx="1">
                  <c:v>20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C77-4C9F-81B9-B059C14311A3}"/>
            </c:ext>
          </c:extLst>
        </c:ser>
        <c:ser>
          <c:idx val="5"/>
          <c:order val="7"/>
          <c:tx>
            <c:v>Ref Line</c:v>
          </c:tx>
          <c:marker>
            <c:symbol val="none"/>
          </c:marker>
          <c:xVal>
            <c:numRef>
              <c:f>CRData!$E$44:$E$45</c:f>
              <c:numCache>
                <c:formatCode>General</c:formatCode>
                <c:ptCount val="2"/>
                <c:pt idx="0">
                  <c:v>0</c:v>
                </c:pt>
                <c:pt idx="1">
                  <c:v>940</c:v>
                </c:pt>
              </c:numCache>
            </c:numRef>
          </c:xVal>
          <c:yVal>
            <c:numRef>
              <c:f>CRData!$G$44:$G$45</c:f>
            </c:numRef>
          </c:yVal>
          <c:smooth val="0"/>
          <c:extLst>
            <c:ext xmlns:c16="http://schemas.microsoft.com/office/drawing/2014/chart" uri="{C3380CC4-5D6E-409C-BE32-E72D297353CC}">
              <c16:uniqueId val="{00000007-DC77-4C9F-81B9-B059C14311A3}"/>
            </c:ext>
          </c:extLst>
        </c:ser>
        <c:ser>
          <c:idx val="7"/>
          <c:order val="8"/>
          <c:tx>
            <c:v>Rating Force 1</c:v>
          </c:tx>
          <c:marker>
            <c:symbol val="none"/>
          </c:marker>
          <c:xVal>
            <c:numRef>
              <c:f>CRData!$E$47:$E$48</c:f>
            </c:numRef>
          </c:xVal>
          <c:yVal>
            <c:numRef>
              <c:f>CRData!$G$47:$G$48</c:f>
            </c:numRef>
          </c:yVal>
          <c:smooth val="0"/>
          <c:extLst>
            <c:ext xmlns:c16="http://schemas.microsoft.com/office/drawing/2014/chart" uri="{C3380CC4-5D6E-409C-BE32-E72D297353CC}">
              <c16:uniqueId val="{00000008-DC77-4C9F-81B9-B059C14311A3}"/>
            </c:ext>
          </c:extLst>
        </c:ser>
        <c:ser>
          <c:idx val="8"/>
          <c:order val="9"/>
          <c:tx>
            <c:v>Rating Force 2</c:v>
          </c:tx>
          <c:marker>
            <c:symbol val="none"/>
          </c:marker>
          <c:xVal>
            <c:numRef>
              <c:f>CRData!$J$47:$J$48</c:f>
            </c:numRef>
          </c:xVal>
          <c:yVal>
            <c:numRef>
              <c:f>CRData!$L$47:$L$48</c:f>
            </c:numRef>
          </c:yVal>
          <c:smooth val="0"/>
          <c:extLst>
            <c:ext xmlns:c16="http://schemas.microsoft.com/office/drawing/2014/chart" uri="{C3380CC4-5D6E-409C-BE32-E72D297353CC}">
              <c16:uniqueId val="{00000009-DC77-4C9F-81B9-B059C14311A3}"/>
            </c:ext>
          </c:extLst>
        </c:ser>
        <c:ser>
          <c:idx val="9"/>
          <c:order val="10"/>
          <c:tx>
            <c:v>Rating Force 3</c:v>
          </c:tx>
          <c:marker>
            <c:symbol val="none"/>
          </c:marker>
          <c:xVal>
            <c:numRef>
              <c:f>CRData!$O$47:$O$48</c:f>
            </c:numRef>
          </c:xVal>
          <c:yVal>
            <c:numRef>
              <c:f>CRData!$Q$47:$Q$48</c:f>
            </c:numRef>
          </c:yVal>
          <c:smooth val="0"/>
          <c:extLst>
            <c:ext xmlns:c16="http://schemas.microsoft.com/office/drawing/2014/chart" uri="{C3380CC4-5D6E-409C-BE32-E72D297353CC}">
              <c16:uniqueId val="{0000000A-DC77-4C9F-81B9-B059C14311A3}"/>
            </c:ext>
          </c:extLst>
        </c:ser>
        <c:ser>
          <c:idx val="11"/>
          <c:order val="11"/>
          <c:tx>
            <c:v>Rating Force 1</c:v>
          </c:tx>
          <c:spPr>
            <a:ln>
              <a:solidFill>
                <a:srgbClr val="0000FF"/>
              </a:solidFill>
              <a:prstDash val="sysDot"/>
            </a:ln>
          </c:spPr>
          <c:marker>
            <c:symbol val="x"/>
            <c:size val="8"/>
            <c:spPr>
              <a:noFill/>
              <a:ln>
                <a:solidFill>
                  <a:srgbClr val="0000FF"/>
                </a:solidFill>
              </a:ln>
            </c:spPr>
          </c:marker>
          <c:xVal>
            <c:numRef>
              <c:f>CRData!$E$47:$E$48</c:f>
            </c:numRef>
          </c:xVal>
          <c:yVal>
            <c:numRef>
              <c:f>CRData!$F$50:$F$51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DC77-4C9F-81B9-B059C14311A3}"/>
            </c:ext>
          </c:extLst>
        </c:ser>
        <c:ser>
          <c:idx val="12"/>
          <c:order val="12"/>
          <c:tx>
            <c:v>Rating Force 2</c:v>
          </c:tx>
          <c:spPr>
            <a:ln>
              <a:solidFill>
                <a:srgbClr val="00B050"/>
              </a:solidFill>
              <a:prstDash val="sysDot"/>
            </a:ln>
          </c:spPr>
          <c:marker>
            <c:symbol val="x"/>
            <c:size val="8"/>
            <c:spPr>
              <a:noFill/>
              <a:ln>
                <a:solidFill>
                  <a:srgbClr val="00B050"/>
                </a:solidFill>
                <a:prstDash val="sysDot"/>
              </a:ln>
            </c:spPr>
          </c:marker>
          <c:xVal>
            <c:numRef>
              <c:f>CRData!$J$47:$J$48</c:f>
            </c:numRef>
          </c:xVal>
          <c:yVal>
            <c:numRef>
              <c:f>CRData!$K$50:$K$51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C77-4C9F-81B9-B059C14311A3}"/>
            </c:ext>
          </c:extLst>
        </c:ser>
        <c:ser>
          <c:idx val="13"/>
          <c:order val="13"/>
          <c:tx>
            <c:v>Rating Force 3</c:v>
          </c:tx>
          <c:spPr>
            <a:ln>
              <a:solidFill>
                <a:srgbClr val="FF0000"/>
              </a:solidFill>
              <a:prstDash val="sysDot"/>
            </a:ln>
          </c:spPr>
          <c:marker>
            <c:symbol val="x"/>
            <c:size val="8"/>
            <c:spPr>
              <a:noFill/>
              <a:ln>
                <a:solidFill>
                  <a:srgbClr val="FF0000"/>
                </a:solidFill>
              </a:ln>
            </c:spPr>
          </c:marker>
          <c:xVal>
            <c:numRef>
              <c:f>CRData!$O$47:$O$48</c:f>
            </c:numRef>
          </c:xVal>
          <c:yVal>
            <c:numRef>
              <c:f>CRData!$P$50:$P$51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DC77-4C9F-81B9-B059C1431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661808992"/>
        <c:axId val="-661816064"/>
      </c:scatterChart>
      <c:valAx>
        <c:axId val="-661808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Load (gf)</a:t>
                </a:r>
              </a:p>
            </c:rich>
          </c:tx>
          <c:layout>
            <c:manualLayout>
              <c:xMode val="edge"/>
              <c:yMode val="edge"/>
              <c:x val="0.43456842516447863"/>
              <c:y val="0.924672133710227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661816064"/>
        <c:crosses val="autoZero"/>
        <c:crossBetween val="midCat"/>
      </c:valAx>
      <c:valAx>
        <c:axId val="-6618160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Normalized Cut Through Distance (mm)</a:t>
                </a:r>
              </a:p>
            </c:rich>
          </c:tx>
          <c:layout>
            <c:manualLayout>
              <c:xMode val="edge"/>
              <c:yMode val="edge"/>
              <c:x val="2.2222249014092657E-2"/>
              <c:y val="0.2222226309120301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661808992"/>
        <c:crosses val="autoZero"/>
        <c:crossBetween val="midCat"/>
        <c:majorUnit val="5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ayout>
        <c:manualLayout>
          <c:xMode val="edge"/>
          <c:yMode val="edge"/>
          <c:x val="0.89506280751206535"/>
          <c:y val="0.39924743858771516"/>
          <c:w val="7.8019883055900296E-2"/>
          <c:h val="0.1129137631880111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accent4">
        <a:lumMod val="20000"/>
        <a:lumOff val="80000"/>
      </a:schemeClr>
    </a:solidFill>
    <a:ln w="38100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342623</xdr:colOff>
      <xdr:row>40</xdr:row>
      <xdr:rowOff>87355</xdr:rowOff>
    </xdr:from>
    <xdr:to>
      <xdr:col>16</xdr:col>
      <xdr:colOff>0</xdr:colOff>
      <xdr:row>70</xdr:row>
      <xdr:rowOff>143963</xdr:rowOff>
    </xdr:to>
    <xdr:graphicFrame macro="">
      <xdr:nvGraphicFramePr>
        <xdr:cNvPr id="4" name="Chart 1" title="Exponential Regression Graph">
          <a:extLst>
            <a:ext uri="{FF2B5EF4-FFF2-40B4-BE49-F238E27FC236}">
              <a16:creationId xmlns:a16="http://schemas.microsoft.com/office/drawing/2014/main" id="{BCF6EB77-8282-4C55-96AA-B94DA78B79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0</xdr:colOff>
      <xdr:row>12</xdr:row>
      <xdr:rowOff>1</xdr:rowOff>
    </xdr:from>
    <xdr:to>
      <xdr:col>4</xdr:col>
      <xdr:colOff>0</xdr:colOff>
      <xdr:row>29</xdr:row>
      <xdr:rowOff>1</xdr:rowOff>
    </xdr:to>
    <xdr:grpSp>
      <xdr:nvGrpSpPr>
        <xdr:cNvPr id="7" name="GroupBox1" hidden="1">
          <a:extLst>
            <a:ext uri="{FF2B5EF4-FFF2-40B4-BE49-F238E27FC236}">
              <a16:creationId xmlns:a16="http://schemas.microsoft.com/office/drawing/2014/main" id="{F865709D-74B3-453B-98AC-86AE569DF126}"/>
            </a:ext>
          </a:extLst>
        </xdr:cNvPr>
        <xdr:cNvGrpSpPr>
          <a:grpSpLocks/>
        </xdr:cNvGrpSpPr>
      </xdr:nvGrpSpPr>
      <xdr:grpSpPr bwMode="auto">
        <a:xfrm>
          <a:off x="1714500" y="3252108"/>
          <a:ext cx="1401536" cy="3238500"/>
          <a:chOff x="174" y="355"/>
          <a:chExt cx="144" cy="274"/>
        </a:xfrm>
      </xdr:grpSpPr>
      <xdr:sp macro="" textlink="">
        <xdr:nvSpPr>
          <xdr:cNvPr id="8" name="Rectangle 23" hidden="1">
            <a:extLst>
              <a:ext uri="{FF2B5EF4-FFF2-40B4-BE49-F238E27FC236}">
                <a16:creationId xmlns:a16="http://schemas.microsoft.com/office/drawing/2014/main" id="{68BC8908-2B29-4966-85A4-6B4F882B1FCC}"/>
              </a:ext>
            </a:extLst>
          </xdr:cNvPr>
          <xdr:cNvSpPr>
            <a:spLocks noChangeArrowheads="1"/>
          </xdr:cNvSpPr>
        </xdr:nvSpPr>
        <xdr:spPr bwMode="auto">
          <a:xfrm>
            <a:off x="174" y="372"/>
            <a:ext cx="144" cy="240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vert="vert270" wrap="square" lIns="36576" tIns="32004" rIns="36576" bIns="32004" anchor="ctr" upright="1"/>
          <a:lstStyle/>
          <a:p>
            <a:pPr algn="ctr" rtl="0">
              <a:defRPr sz="1000"/>
            </a:pPr>
            <a:r>
              <a:rPr lang="en-U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ENTER DATA HERE</a:t>
            </a:r>
          </a:p>
        </xdr:txBody>
      </xdr:sp>
      <xdr:sp macro="" textlink="">
        <xdr:nvSpPr>
          <xdr:cNvPr id="9" name="Rectangle 27" hidden="1">
            <a:extLst>
              <a:ext uri="{FF2B5EF4-FFF2-40B4-BE49-F238E27FC236}">
                <a16:creationId xmlns:a16="http://schemas.microsoft.com/office/drawing/2014/main" id="{D32A4730-DC3C-4D2D-8B23-4BBA112BDFAD}"/>
              </a:ext>
            </a:extLst>
          </xdr:cNvPr>
          <xdr:cNvSpPr>
            <a:spLocks noChangeArrowheads="1"/>
          </xdr:cNvSpPr>
        </xdr:nvSpPr>
        <xdr:spPr bwMode="auto">
          <a:xfrm>
            <a:off x="246" y="355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10" name="Rectangle 28" hidden="1">
            <a:extLst>
              <a:ext uri="{FF2B5EF4-FFF2-40B4-BE49-F238E27FC236}">
                <a16:creationId xmlns:a16="http://schemas.microsoft.com/office/drawing/2014/main" id="{20A3C614-5031-4A26-835C-A39368D07925}"/>
              </a:ext>
            </a:extLst>
          </xdr:cNvPr>
          <xdr:cNvSpPr>
            <a:spLocks noChangeArrowheads="1"/>
          </xdr:cNvSpPr>
        </xdr:nvSpPr>
        <xdr:spPr bwMode="auto">
          <a:xfrm>
            <a:off x="246" y="612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 fPrintsWithSheet="0"/>
  </xdr:twoCellAnchor>
  <xdr:twoCellAnchor>
    <xdr:from>
      <xdr:col>7</xdr:col>
      <xdr:colOff>0</xdr:colOff>
      <xdr:row>8</xdr:row>
      <xdr:rowOff>9525</xdr:rowOff>
    </xdr:from>
    <xdr:to>
      <xdr:col>12</xdr:col>
      <xdr:colOff>0</xdr:colOff>
      <xdr:row>39</xdr:row>
      <xdr:rowOff>0</xdr:rowOff>
    </xdr:to>
    <xdr:sp macro="" textlink="">
      <xdr:nvSpPr>
        <xdr:cNvPr id="22" name="RectSample2" hidden="1">
          <a:extLst>
            <a:ext uri="{FF2B5EF4-FFF2-40B4-BE49-F238E27FC236}">
              <a16:creationId xmlns:a16="http://schemas.microsoft.com/office/drawing/2014/main" id="{938878FC-5E11-4FD4-9A5F-B6F26B82E677}"/>
            </a:ext>
          </a:extLst>
        </xdr:cNvPr>
        <xdr:cNvSpPr>
          <a:spLocks noChangeArrowheads="1"/>
        </xdr:cNvSpPr>
      </xdr:nvSpPr>
      <xdr:spPr bwMode="auto">
        <a:xfrm>
          <a:off x="6315075" y="2211705"/>
          <a:ext cx="4600575" cy="6465570"/>
        </a:xfrm>
        <a:prstGeom prst="rect">
          <a:avLst/>
        </a:prstGeom>
        <a:solidFill>
          <a:srgbClr val="FFFFFF">
            <a:alpha val="88000"/>
          </a:srgb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0</xdr:colOff>
      <xdr:row>8</xdr:row>
      <xdr:rowOff>9525</xdr:rowOff>
    </xdr:from>
    <xdr:to>
      <xdr:col>17</xdr:col>
      <xdr:colOff>0</xdr:colOff>
      <xdr:row>39</xdr:row>
      <xdr:rowOff>0</xdr:rowOff>
    </xdr:to>
    <xdr:sp macro="" textlink="">
      <xdr:nvSpPr>
        <xdr:cNvPr id="23" name="RectSample3" hidden="1">
          <a:extLst>
            <a:ext uri="{FF2B5EF4-FFF2-40B4-BE49-F238E27FC236}">
              <a16:creationId xmlns:a16="http://schemas.microsoft.com/office/drawing/2014/main" id="{A46ED9FB-A9C8-4A52-BD39-C959F1663FA9}"/>
            </a:ext>
          </a:extLst>
        </xdr:cNvPr>
        <xdr:cNvSpPr>
          <a:spLocks noChangeArrowheads="1"/>
        </xdr:cNvSpPr>
      </xdr:nvSpPr>
      <xdr:spPr bwMode="auto">
        <a:xfrm>
          <a:off x="10915650" y="2211705"/>
          <a:ext cx="4600575" cy="6465570"/>
        </a:xfrm>
        <a:prstGeom prst="rect">
          <a:avLst/>
        </a:prstGeom>
        <a:solidFill>
          <a:srgbClr val="FFFFFF">
            <a:alpha val="88000"/>
          </a:srgb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29</xdr:row>
      <xdr:rowOff>0</xdr:rowOff>
    </xdr:to>
    <xdr:grpSp>
      <xdr:nvGrpSpPr>
        <xdr:cNvPr id="24" name="GroupBox1" hidden="1">
          <a:extLst>
            <a:ext uri="{FF2B5EF4-FFF2-40B4-BE49-F238E27FC236}">
              <a16:creationId xmlns:a16="http://schemas.microsoft.com/office/drawing/2014/main" id="{44040ABD-37A0-47AF-B621-680E4C982AF5}"/>
            </a:ext>
          </a:extLst>
        </xdr:cNvPr>
        <xdr:cNvGrpSpPr>
          <a:grpSpLocks/>
        </xdr:cNvGrpSpPr>
      </xdr:nvGrpSpPr>
      <xdr:grpSpPr bwMode="auto">
        <a:xfrm>
          <a:off x="1714500" y="3252107"/>
          <a:ext cx="1401536" cy="3238500"/>
          <a:chOff x="174" y="355"/>
          <a:chExt cx="144" cy="274"/>
        </a:xfrm>
      </xdr:grpSpPr>
      <xdr:sp macro="" textlink="">
        <xdr:nvSpPr>
          <xdr:cNvPr id="25" name="Rectangle 23" hidden="1">
            <a:extLst>
              <a:ext uri="{FF2B5EF4-FFF2-40B4-BE49-F238E27FC236}">
                <a16:creationId xmlns:a16="http://schemas.microsoft.com/office/drawing/2014/main" id="{70065B23-6364-4E73-9A0A-C115682334A5}"/>
              </a:ext>
            </a:extLst>
          </xdr:cNvPr>
          <xdr:cNvSpPr>
            <a:spLocks noChangeArrowheads="1"/>
          </xdr:cNvSpPr>
        </xdr:nvSpPr>
        <xdr:spPr bwMode="auto">
          <a:xfrm>
            <a:off x="174" y="372"/>
            <a:ext cx="144" cy="240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vert="vert270" wrap="square" lIns="36576" tIns="32004" rIns="36576" bIns="32004" anchor="ctr" upright="1"/>
          <a:lstStyle/>
          <a:p>
            <a:pPr algn="ctr" rtl="0">
              <a:defRPr sz="1000"/>
            </a:pPr>
            <a:r>
              <a:rPr lang="en-U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ENTER DATA HERE</a:t>
            </a:r>
          </a:p>
        </xdr:txBody>
      </xdr:sp>
      <xdr:sp macro="" textlink="">
        <xdr:nvSpPr>
          <xdr:cNvPr id="26" name="Rectangle 27" hidden="1">
            <a:extLst>
              <a:ext uri="{FF2B5EF4-FFF2-40B4-BE49-F238E27FC236}">
                <a16:creationId xmlns:a16="http://schemas.microsoft.com/office/drawing/2014/main" id="{E5CAFC9F-F92A-4879-9953-52725C6E8133}"/>
              </a:ext>
            </a:extLst>
          </xdr:cNvPr>
          <xdr:cNvSpPr>
            <a:spLocks noChangeArrowheads="1"/>
          </xdr:cNvSpPr>
        </xdr:nvSpPr>
        <xdr:spPr bwMode="auto">
          <a:xfrm>
            <a:off x="246" y="355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27" name="Rectangle 28" hidden="1">
            <a:extLst>
              <a:ext uri="{FF2B5EF4-FFF2-40B4-BE49-F238E27FC236}">
                <a16:creationId xmlns:a16="http://schemas.microsoft.com/office/drawing/2014/main" id="{90706515-2211-47C5-8B4A-675B5A6BB13C}"/>
              </a:ext>
            </a:extLst>
          </xdr:cNvPr>
          <xdr:cNvSpPr>
            <a:spLocks noChangeArrowheads="1"/>
          </xdr:cNvSpPr>
        </xdr:nvSpPr>
        <xdr:spPr bwMode="auto">
          <a:xfrm>
            <a:off x="246" y="612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 fPrintsWithSheet="0"/>
  </xdr:twoCellAnchor>
  <xdr:twoCellAnchor>
    <xdr:from>
      <xdr:col>7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pSp>
      <xdr:nvGrpSpPr>
        <xdr:cNvPr id="28" name="GroupBox1" hidden="1">
          <a:extLst>
            <a:ext uri="{FF2B5EF4-FFF2-40B4-BE49-F238E27FC236}">
              <a16:creationId xmlns:a16="http://schemas.microsoft.com/office/drawing/2014/main" id="{1459B853-FA53-4768-A5E5-7E34D9A87D8B}"/>
            </a:ext>
          </a:extLst>
        </xdr:cNvPr>
        <xdr:cNvGrpSpPr>
          <a:grpSpLocks/>
        </xdr:cNvGrpSpPr>
      </xdr:nvGrpSpPr>
      <xdr:grpSpPr bwMode="auto">
        <a:xfrm>
          <a:off x="4503964" y="3252107"/>
          <a:ext cx="1401536" cy="3238500"/>
          <a:chOff x="174" y="355"/>
          <a:chExt cx="144" cy="274"/>
        </a:xfrm>
      </xdr:grpSpPr>
      <xdr:sp macro="" textlink="">
        <xdr:nvSpPr>
          <xdr:cNvPr id="29" name="Rectangle 23" hidden="1">
            <a:extLst>
              <a:ext uri="{FF2B5EF4-FFF2-40B4-BE49-F238E27FC236}">
                <a16:creationId xmlns:a16="http://schemas.microsoft.com/office/drawing/2014/main" id="{540D49C1-B0AC-4FE8-AACB-AA65A1A03EB0}"/>
              </a:ext>
            </a:extLst>
          </xdr:cNvPr>
          <xdr:cNvSpPr>
            <a:spLocks noChangeArrowheads="1"/>
          </xdr:cNvSpPr>
        </xdr:nvSpPr>
        <xdr:spPr bwMode="auto">
          <a:xfrm>
            <a:off x="174" y="372"/>
            <a:ext cx="144" cy="240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vert="vert270" wrap="square" lIns="36576" tIns="32004" rIns="36576" bIns="32004" anchor="ctr" upright="1"/>
          <a:lstStyle/>
          <a:p>
            <a:pPr algn="ctr" rtl="0">
              <a:defRPr sz="1000"/>
            </a:pPr>
            <a:r>
              <a:rPr lang="en-U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ENTER DATA HERE</a:t>
            </a:r>
          </a:p>
        </xdr:txBody>
      </xdr:sp>
      <xdr:sp macro="" textlink="">
        <xdr:nvSpPr>
          <xdr:cNvPr id="30" name="Rectangle 27" hidden="1">
            <a:extLst>
              <a:ext uri="{FF2B5EF4-FFF2-40B4-BE49-F238E27FC236}">
                <a16:creationId xmlns:a16="http://schemas.microsoft.com/office/drawing/2014/main" id="{20A7F724-4696-4629-AE9D-674CA697C738}"/>
              </a:ext>
            </a:extLst>
          </xdr:cNvPr>
          <xdr:cNvSpPr>
            <a:spLocks noChangeArrowheads="1"/>
          </xdr:cNvSpPr>
        </xdr:nvSpPr>
        <xdr:spPr bwMode="auto">
          <a:xfrm>
            <a:off x="246" y="355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31" name="Rectangle 28" hidden="1">
            <a:extLst>
              <a:ext uri="{FF2B5EF4-FFF2-40B4-BE49-F238E27FC236}">
                <a16:creationId xmlns:a16="http://schemas.microsoft.com/office/drawing/2014/main" id="{02D8F2E7-A86F-49DA-9654-0761056727A8}"/>
              </a:ext>
            </a:extLst>
          </xdr:cNvPr>
          <xdr:cNvSpPr>
            <a:spLocks noChangeArrowheads="1"/>
          </xdr:cNvSpPr>
        </xdr:nvSpPr>
        <xdr:spPr bwMode="auto">
          <a:xfrm>
            <a:off x="246" y="612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 fPrintsWithSheet="0"/>
  </xdr:twoCellAnchor>
  <xdr:twoCellAnchor>
    <xdr:from>
      <xdr:col>12</xdr:col>
      <xdr:colOff>0</xdr:colOff>
      <xdr:row>12</xdr:row>
      <xdr:rowOff>0</xdr:rowOff>
    </xdr:from>
    <xdr:to>
      <xdr:col>14</xdr:col>
      <xdr:colOff>0</xdr:colOff>
      <xdr:row>29</xdr:row>
      <xdr:rowOff>0</xdr:rowOff>
    </xdr:to>
    <xdr:grpSp>
      <xdr:nvGrpSpPr>
        <xdr:cNvPr id="32" name="GroupBox1" hidden="1">
          <a:extLst>
            <a:ext uri="{FF2B5EF4-FFF2-40B4-BE49-F238E27FC236}">
              <a16:creationId xmlns:a16="http://schemas.microsoft.com/office/drawing/2014/main" id="{E78A0765-1557-4F9E-9B12-A3C7289BD6E3}"/>
            </a:ext>
          </a:extLst>
        </xdr:cNvPr>
        <xdr:cNvGrpSpPr>
          <a:grpSpLocks/>
        </xdr:cNvGrpSpPr>
      </xdr:nvGrpSpPr>
      <xdr:grpSpPr bwMode="auto">
        <a:xfrm>
          <a:off x="7320643" y="3252107"/>
          <a:ext cx="1401536" cy="3238500"/>
          <a:chOff x="174" y="355"/>
          <a:chExt cx="144" cy="274"/>
        </a:xfrm>
      </xdr:grpSpPr>
      <xdr:sp macro="" textlink="">
        <xdr:nvSpPr>
          <xdr:cNvPr id="33" name="Rectangle 23" hidden="1">
            <a:extLst>
              <a:ext uri="{FF2B5EF4-FFF2-40B4-BE49-F238E27FC236}">
                <a16:creationId xmlns:a16="http://schemas.microsoft.com/office/drawing/2014/main" id="{10922624-F06B-4D61-94F7-08EE87BEFE35}"/>
              </a:ext>
            </a:extLst>
          </xdr:cNvPr>
          <xdr:cNvSpPr>
            <a:spLocks noChangeArrowheads="1"/>
          </xdr:cNvSpPr>
        </xdr:nvSpPr>
        <xdr:spPr bwMode="auto">
          <a:xfrm>
            <a:off x="174" y="372"/>
            <a:ext cx="144" cy="240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vert="vert270" wrap="square" lIns="36576" tIns="32004" rIns="36576" bIns="32004" anchor="ctr" upright="1"/>
          <a:lstStyle/>
          <a:p>
            <a:pPr algn="ctr" rtl="0">
              <a:defRPr sz="1000"/>
            </a:pPr>
            <a:r>
              <a:rPr lang="en-U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ENTER DATA HERE</a:t>
            </a:r>
          </a:p>
        </xdr:txBody>
      </xdr:sp>
      <xdr:sp macro="" textlink="">
        <xdr:nvSpPr>
          <xdr:cNvPr id="34" name="Rectangle 27" hidden="1">
            <a:extLst>
              <a:ext uri="{FF2B5EF4-FFF2-40B4-BE49-F238E27FC236}">
                <a16:creationId xmlns:a16="http://schemas.microsoft.com/office/drawing/2014/main" id="{F34CF76B-4D20-4B93-82C1-F07A748EFE57}"/>
              </a:ext>
            </a:extLst>
          </xdr:cNvPr>
          <xdr:cNvSpPr>
            <a:spLocks noChangeArrowheads="1"/>
          </xdr:cNvSpPr>
        </xdr:nvSpPr>
        <xdr:spPr bwMode="auto">
          <a:xfrm>
            <a:off x="246" y="355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35" name="Rectangle 28" hidden="1">
            <a:extLst>
              <a:ext uri="{FF2B5EF4-FFF2-40B4-BE49-F238E27FC236}">
                <a16:creationId xmlns:a16="http://schemas.microsoft.com/office/drawing/2014/main" id="{096413B4-422A-4AC8-8DC5-EF70D5FFD047}"/>
              </a:ext>
            </a:extLst>
          </xdr:cNvPr>
          <xdr:cNvSpPr>
            <a:spLocks noChangeArrowheads="1"/>
          </xdr:cNvSpPr>
        </xdr:nvSpPr>
        <xdr:spPr bwMode="auto">
          <a:xfrm>
            <a:off x="246" y="612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 fPrintsWithSheet="0"/>
  </xdr:twoCellAnchor>
  <xdr:twoCellAnchor>
    <xdr:from>
      <xdr:col>7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pSp>
      <xdr:nvGrpSpPr>
        <xdr:cNvPr id="45" name="GroupBox1" hidden="1">
          <a:extLst>
            <a:ext uri="{FF2B5EF4-FFF2-40B4-BE49-F238E27FC236}">
              <a16:creationId xmlns:a16="http://schemas.microsoft.com/office/drawing/2014/main" id="{ED8A4367-9385-4C12-BCB9-14A06A11FFDF}"/>
            </a:ext>
          </a:extLst>
        </xdr:cNvPr>
        <xdr:cNvGrpSpPr>
          <a:grpSpLocks/>
        </xdr:cNvGrpSpPr>
      </xdr:nvGrpSpPr>
      <xdr:grpSpPr bwMode="auto">
        <a:xfrm>
          <a:off x="4503964" y="3252107"/>
          <a:ext cx="1401536" cy="3238500"/>
          <a:chOff x="174" y="355"/>
          <a:chExt cx="144" cy="274"/>
        </a:xfrm>
      </xdr:grpSpPr>
      <xdr:sp macro="" textlink="">
        <xdr:nvSpPr>
          <xdr:cNvPr id="46" name="Rectangle 23" hidden="1">
            <a:extLst>
              <a:ext uri="{FF2B5EF4-FFF2-40B4-BE49-F238E27FC236}">
                <a16:creationId xmlns:a16="http://schemas.microsoft.com/office/drawing/2014/main" id="{09573284-80FA-4F6C-AE61-3123DA6972F6}"/>
              </a:ext>
            </a:extLst>
          </xdr:cNvPr>
          <xdr:cNvSpPr>
            <a:spLocks noChangeArrowheads="1"/>
          </xdr:cNvSpPr>
        </xdr:nvSpPr>
        <xdr:spPr bwMode="auto">
          <a:xfrm>
            <a:off x="174" y="372"/>
            <a:ext cx="144" cy="240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vert="vert270" wrap="square" lIns="36576" tIns="32004" rIns="36576" bIns="32004" anchor="ctr" upright="1"/>
          <a:lstStyle/>
          <a:p>
            <a:pPr algn="ctr" rtl="0">
              <a:defRPr sz="1000"/>
            </a:pPr>
            <a:r>
              <a:rPr lang="en-U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ENTER DATA HERE</a:t>
            </a:r>
          </a:p>
        </xdr:txBody>
      </xdr:sp>
      <xdr:sp macro="" textlink="">
        <xdr:nvSpPr>
          <xdr:cNvPr id="47" name="Rectangle 27" hidden="1">
            <a:extLst>
              <a:ext uri="{FF2B5EF4-FFF2-40B4-BE49-F238E27FC236}">
                <a16:creationId xmlns:a16="http://schemas.microsoft.com/office/drawing/2014/main" id="{916DCE25-0100-4D9D-9BC7-FF311DFAE518}"/>
              </a:ext>
            </a:extLst>
          </xdr:cNvPr>
          <xdr:cNvSpPr>
            <a:spLocks noChangeArrowheads="1"/>
          </xdr:cNvSpPr>
        </xdr:nvSpPr>
        <xdr:spPr bwMode="auto">
          <a:xfrm>
            <a:off x="246" y="355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48" name="Rectangle 28" hidden="1">
            <a:extLst>
              <a:ext uri="{FF2B5EF4-FFF2-40B4-BE49-F238E27FC236}">
                <a16:creationId xmlns:a16="http://schemas.microsoft.com/office/drawing/2014/main" id="{1C12709A-7A88-42A3-9DFD-51A702154763}"/>
              </a:ext>
            </a:extLst>
          </xdr:cNvPr>
          <xdr:cNvSpPr>
            <a:spLocks noChangeArrowheads="1"/>
          </xdr:cNvSpPr>
        </xdr:nvSpPr>
        <xdr:spPr bwMode="auto">
          <a:xfrm>
            <a:off x="246" y="612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 fPrintsWithSheet="0"/>
  </xdr:twoCellAnchor>
  <xdr:twoCellAnchor>
    <xdr:from>
      <xdr:col>12</xdr:col>
      <xdr:colOff>0</xdr:colOff>
      <xdr:row>12</xdr:row>
      <xdr:rowOff>0</xdr:rowOff>
    </xdr:from>
    <xdr:to>
      <xdr:col>14</xdr:col>
      <xdr:colOff>0</xdr:colOff>
      <xdr:row>29</xdr:row>
      <xdr:rowOff>0</xdr:rowOff>
    </xdr:to>
    <xdr:grpSp>
      <xdr:nvGrpSpPr>
        <xdr:cNvPr id="49" name="GroupBox1" hidden="1">
          <a:extLst>
            <a:ext uri="{FF2B5EF4-FFF2-40B4-BE49-F238E27FC236}">
              <a16:creationId xmlns:a16="http://schemas.microsoft.com/office/drawing/2014/main" id="{F69AE434-42DA-472F-9DB1-F76FAF8C229E}"/>
            </a:ext>
          </a:extLst>
        </xdr:cNvPr>
        <xdr:cNvGrpSpPr>
          <a:grpSpLocks/>
        </xdr:cNvGrpSpPr>
      </xdr:nvGrpSpPr>
      <xdr:grpSpPr bwMode="auto">
        <a:xfrm>
          <a:off x="7320643" y="3252107"/>
          <a:ext cx="1401536" cy="3238500"/>
          <a:chOff x="174" y="355"/>
          <a:chExt cx="144" cy="274"/>
        </a:xfrm>
      </xdr:grpSpPr>
      <xdr:sp macro="" textlink="">
        <xdr:nvSpPr>
          <xdr:cNvPr id="50" name="Rectangle 23" hidden="1">
            <a:extLst>
              <a:ext uri="{FF2B5EF4-FFF2-40B4-BE49-F238E27FC236}">
                <a16:creationId xmlns:a16="http://schemas.microsoft.com/office/drawing/2014/main" id="{EBD3811D-BE60-4D98-9C1B-99B5345AD144}"/>
              </a:ext>
            </a:extLst>
          </xdr:cNvPr>
          <xdr:cNvSpPr>
            <a:spLocks noChangeArrowheads="1"/>
          </xdr:cNvSpPr>
        </xdr:nvSpPr>
        <xdr:spPr bwMode="auto">
          <a:xfrm>
            <a:off x="174" y="372"/>
            <a:ext cx="144" cy="240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vert="vert270" wrap="square" lIns="36576" tIns="32004" rIns="36576" bIns="32004" anchor="ctr" upright="1"/>
          <a:lstStyle/>
          <a:p>
            <a:pPr algn="ctr" rtl="0">
              <a:defRPr sz="1000"/>
            </a:pPr>
            <a:r>
              <a:rPr lang="en-U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ENTER DATA HERE</a:t>
            </a:r>
          </a:p>
        </xdr:txBody>
      </xdr:sp>
      <xdr:sp macro="" textlink="">
        <xdr:nvSpPr>
          <xdr:cNvPr id="51" name="Rectangle 27" hidden="1">
            <a:extLst>
              <a:ext uri="{FF2B5EF4-FFF2-40B4-BE49-F238E27FC236}">
                <a16:creationId xmlns:a16="http://schemas.microsoft.com/office/drawing/2014/main" id="{12D062B0-7D92-4ACB-BBC5-DF7E0DBA7013}"/>
              </a:ext>
            </a:extLst>
          </xdr:cNvPr>
          <xdr:cNvSpPr>
            <a:spLocks noChangeArrowheads="1"/>
          </xdr:cNvSpPr>
        </xdr:nvSpPr>
        <xdr:spPr bwMode="auto">
          <a:xfrm>
            <a:off x="246" y="355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52" name="Rectangle 28" hidden="1">
            <a:extLst>
              <a:ext uri="{FF2B5EF4-FFF2-40B4-BE49-F238E27FC236}">
                <a16:creationId xmlns:a16="http://schemas.microsoft.com/office/drawing/2014/main" id="{00AB502E-0030-4BE3-BC02-4F75C0E95D68}"/>
              </a:ext>
            </a:extLst>
          </xdr:cNvPr>
          <xdr:cNvSpPr>
            <a:spLocks noChangeArrowheads="1"/>
          </xdr:cNvSpPr>
        </xdr:nvSpPr>
        <xdr:spPr bwMode="auto">
          <a:xfrm>
            <a:off x="246" y="612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 fPrintsWithSheet="0"/>
  </xdr:twoCellAnchor>
  <xdr:twoCellAnchor>
    <xdr:from>
      <xdr:col>12</xdr:col>
      <xdr:colOff>0</xdr:colOff>
      <xdr:row>12</xdr:row>
      <xdr:rowOff>0</xdr:rowOff>
    </xdr:from>
    <xdr:to>
      <xdr:col>14</xdr:col>
      <xdr:colOff>0</xdr:colOff>
      <xdr:row>29</xdr:row>
      <xdr:rowOff>0</xdr:rowOff>
    </xdr:to>
    <xdr:grpSp>
      <xdr:nvGrpSpPr>
        <xdr:cNvPr id="53" name="GroupBox1" hidden="1">
          <a:extLst>
            <a:ext uri="{FF2B5EF4-FFF2-40B4-BE49-F238E27FC236}">
              <a16:creationId xmlns:a16="http://schemas.microsoft.com/office/drawing/2014/main" id="{F562D817-0081-4D8E-A24A-667B523D359F}"/>
            </a:ext>
          </a:extLst>
        </xdr:cNvPr>
        <xdr:cNvGrpSpPr>
          <a:grpSpLocks/>
        </xdr:cNvGrpSpPr>
      </xdr:nvGrpSpPr>
      <xdr:grpSpPr bwMode="auto">
        <a:xfrm>
          <a:off x="7320643" y="3252107"/>
          <a:ext cx="1401536" cy="3238500"/>
          <a:chOff x="174" y="355"/>
          <a:chExt cx="144" cy="274"/>
        </a:xfrm>
      </xdr:grpSpPr>
      <xdr:sp macro="" textlink="">
        <xdr:nvSpPr>
          <xdr:cNvPr id="54" name="Rectangle 23" hidden="1">
            <a:extLst>
              <a:ext uri="{FF2B5EF4-FFF2-40B4-BE49-F238E27FC236}">
                <a16:creationId xmlns:a16="http://schemas.microsoft.com/office/drawing/2014/main" id="{9A9ABC18-1853-4B53-BD01-FBD049894EFD}"/>
              </a:ext>
            </a:extLst>
          </xdr:cNvPr>
          <xdr:cNvSpPr>
            <a:spLocks noChangeArrowheads="1"/>
          </xdr:cNvSpPr>
        </xdr:nvSpPr>
        <xdr:spPr bwMode="auto">
          <a:xfrm>
            <a:off x="174" y="372"/>
            <a:ext cx="144" cy="240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vert="vert270" wrap="square" lIns="36576" tIns="32004" rIns="36576" bIns="32004" anchor="ctr" upright="1"/>
          <a:lstStyle/>
          <a:p>
            <a:pPr algn="ctr" rtl="0">
              <a:defRPr sz="1000"/>
            </a:pPr>
            <a:r>
              <a:rPr lang="en-U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ENTER DATA HERE</a:t>
            </a:r>
          </a:p>
        </xdr:txBody>
      </xdr:sp>
      <xdr:sp macro="" textlink="">
        <xdr:nvSpPr>
          <xdr:cNvPr id="55" name="Rectangle 27" hidden="1">
            <a:extLst>
              <a:ext uri="{FF2B5EF4-FFF2-40B4-BE49-F238E27FC236}">
                <a16:creationId xmlns:a16="http://schemas.microsoft.com/office/drawing/2014/main" id="{741A9BD8-2D29-4E19-AE09-74C9028C033A}"/>
              </a:ext>
            </a:extLst>
          </xdr:cNvPr>
          <xdr:cNvSpPr>
            <a:spLocks noChangeArrowheads="1"/>
          </xdr:cNvSpPr>
        </xdr:nvSpPr>
        <xdr:spPr bwMode="auto">
          <a:xfrm>
            <a:off x="246" y="355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56" name="Rectangle 28" hidden="1">
            <a:extLst>
              <a:ext uri="{FF2B5EF4-FFF2-40B4-BE49-F238E27FC236}">
                <a16:creationId xmlns:a16="http://schemas.microsoft.com/office/drawing/2014/main" id="{CDC50534-0393-485A-96A7-E9EB8DA3828A}"/>
              </a:ext>
            </a:extLst>
          </xdr:cNvPr>
          <xdr:cNvSpPr>
            <a:spLocks noChangeArrowheads="1"/>
          </xdr:cNvSpPr>
        </xdr:nvSpPr>
        <xdr:spPr bwMode="auto">
          <a:xfrm>
            <a:off x="246" y="612"/>
            <a:ext cx="72" cy="17"/>
          </a:xfrm>
          <a:prstGeom prst="rect">
            <a:avLst/>
          </a:prstGeom>
          <a:solidFill>
            <a:srgbClr val="0033CC">
              <a:alpha val="50000"/>
            </a:srgb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 fPrintsWithSheet="0"/>
  </xdr:twoCellAnchor>
  <xdr:twoCellAnchor>
    <xdr:from>
      <xdr:col>0</xdr:col>
      <xdr:colOff>1</xdr:colOff>
      <xdr:row>60</xdr:row>
      <xdr:rowOff>54429</xdr:rowOff>
    </xdr:from>
    <xdr:to>
      <xdr:col>1</xdr:col>
      <xdr:colOff>13608</xdr:colOff>
      <xdr:row>66</xdr:row>
      <xdr:rowOff>0</xdr:rowOff>
    </xdr:to>
    <xdr:sp macro="[0]!ScaleAxes" textlink="">
      <xdr:nvSpPr>
        <xdr:cNvPr id="3" name="Rectangle 2">
          <a:extLst>
            <a:ext uri="{FF2B5EF4-FFF2-40B4-BE49-F238E27FC236}">
              <a16:creationId xmlns:a16="http://schemas.microsoft.com/office/drawing/2014/main" id="{A905ACBB-D091-405D-9940-4BA19F7BEFA9}"/>
            </a:ext>
          </a:extLst>
        </xdr:cNvPr>
        <xdr:cNvSpPr/>
      </xdr:nvSpPr>
      <xdr:spPr>
        <a:xfrm>
          <a:off x="1" y="12151179"/>
          <a:ext cx="1170214" cy="1006928"/>
        </a:xfrm>
        <a:prstGeom prst="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Update</a:t>
          </a:r>
          <a:r>
            <a:rPr lang="en-US" sz="1800" b="1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Chart</a:t>
          </a:r>
          <a:endParaRPr lang="en-US" sz="1800" b="1">
            <a:solidFill>
              <a:sysClr val="windowText" lastClr="000000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A92FD-CAF9-4E0E-A041-E6E125048E27}">
  <sheetPr codeName="Sheet1">
    <pageSetUpPr fitToPage="1"/>
  </sheetPr>
  <dimension ref="A1:AD129"/>
  <sheetViews>
    <sheetView tabSelected="1" zoomScale="70" zoomScaleNormal="70" zoomScalePageLayoutView="55" workbookViewId="0">
      <selection activeCell="AH10" sqref="AH10"/>
    </sheetView>
  </sheetViews>
  <sheetFormatPr defaultRowHeight="15" x14ac:dyDescent="0.25"/>
  <cols>
    <col min="1" max="1" width="20.140625" customWidth="1"/>
    <col min="2" max="2" width="5.5703125" customWidth="1"/>
    <col min="3" max="3" width="10.5703125" customWidth="1"/>
    <col min="4" max="6" width="10.42578125" customWidth="1"/>
    <col min="7" max="7" width="12.42578125" hidden="1" customWidth="1"/>
    <col min="8" max="8" width="9.5703125" customWidth="1"/>
    <col min="9" max="9" width="11.42578125" customWidth="1"/>
    <col min="10" max="10" width="10.42578125" customWidth="1"/>
    <col min="11" max="11" width="10.85546875" customWidth="1"/>
    <col min="12" max="12" width="10.42578125" hidden="1" customWidth="1"/>
    <col min="13" max="13" width="9.28515625" customWidth="1"/>
    <col min="14" max="14" width="11.5703125" customWidth="1"/>
    <col min="15" max="15" width="10.85546875" customWidth="1"/>
    <col min="16" max="16" width="10.5703125" customWidth="1"/>
    <col min="17" max="17" width="11.140625" hidden="1" customWidth="1"/>
  </cols>
  <sheetData>
    <row r="1" spans="1:30" ht="30" customHeight="1" thickBot="1" x14ac:dyDescent="0.3">
      <c r="A1" s="71"/>
      <c r="B1" s="71"/>
      <c r="C1" s="71"/>
      <c r="D1" s="71"/>
      <c r="E1" s="71"/>
      <c r="F1" s="71"/>
      <c r="G1" s="71"/>
      <c r="H1" s="71"/>
      <c r="I1" s="71"/>
      <c r="J1" s="71"/>
      <c r="K1" s="142" t="s">
        <v>53</v>
      </c>
      <c r="L1" s="142"/>
      <c r="M1" s="142"/>
      <c r="N1" s="71"/>
      <c r="O1" s="144" t="s">
        <v>54</v>
      </c>
      <c r="P1" s="144"/>
      <c r="Q1" s="72"/>
    </row>
    <row r="2" spans="1:30" ht="21.95" customHeight="1" x14ac:dyDescent="0.25">
      <c r="A2" s="166" t="s">
        <v>0</v>
      </c>
      <c r="B2" s="166"/>
      <c r="C2" s="217"/>
      <c r="D2" s="218"/>
      <c r="E2" s="219" t="s">
        <v>1</v>
      </c>
      <c r="F2" s="220"/>
      <c r="G2" s="220"/>
      <c r="H2" s="167"/>
      <c r="I2" s="169"/>
      <c r="J2" s="1"/>
      <c r="K2" s="156">
        <f>ROUND(SUM(IF(F7,E32),IF(K7,IF(ISNUMBER(J32),J32)),IF(P7,IF(ISNUMBER(O32),O32)))/SUM(G7,IF(ISNUMBER(J32),L7,0),IF(ISNUMBER(O32),Q7,0)),0)</f>
        <v>0</v>
      </c>
      <c r="L2" s="157"/>
      <c r="M2" s="158"/>
      <c r="N2" s="1"/>
      <c r="O2" s="150" t="str">
        <f>IFERROR(VLOOKUP(K2,B85:C93,2),"")</f>
        <v/>
      </c>
      <c r="P2" s="151"/>
    </row>
    <row r="3" spans="1:30" ht="21.95" customHeight="1" x14ac:dyDescent="0.25">
      <c r="A3" s="166" t="s">
        <v>2</v>
      </c>
      <c r="B3" s="166"/>
      <c r="C3" s="221"/>
      <c r="D3" s="222"/>
      <c r="E3" s="223" t="s">
        <v>3</v>
      </c>
      <c r="F3" s="223"/>
      <c r="G3" s="223"/>
      <c r="H3" s="167"/>
      <c r="I3" s="169"/>
      <c r="J3" s="1"/>
      <c r="K3" s="159"/>
      <c r="L3" s="160"/>
      <c r="M3" s="161"/>
      <c r="N3" s="1"/>
      <c r="O3" s="152"/>
      <c r="P3" s="153"/>
    </row>
    <row r="4" spans="1:30" ht="21.95" customHeight="1" thickBot="1" x14ac:dyDescent="0.3">
      <c r="A4" s="166" t="s">
        <v>4</v>
      </c>
      <c r="B4" s="166"/>
      <c r="C4" s="167"/>
      <c r="D4" s="168"/>
      <c r="E4" s="168"/>
      <c r="F4" s="168"/>
      <c r="G4" s="168"/>
      <c r="H4" s="168"/>
      <c r="I4" s="169"/>
      <c r="J4" s="1"/>
      <c r="K4" s="214" t="str">
        <f>IF(D88=1,D88&amp;" Sample Tested",D88&amp;" Samples Tested")</f>
        <v>0 Samples Tested</v>
      </c>
      <c r="L4" s="215"/>
      <c r="M4" s="216"/>
      <c r="N4" s="1"/>
      <c r="O4" s="154"/>
      <c r="P4" s="155"/>
    </row>
    <row r="5" spans="1:30" ht="21.95" customHeight="1" x14ac:dyDescent="0.25">
      <c r="A5" s="147" t="s">
        <v>6</v>
      </c>
      <c r="B5" s="147"/>
      <c r="C5" s="170"/>
      <c r="D5" s="171"/>
      <c r="E5" s="171"/>
      <c r="F5" s="171"/>
      <c r="G5" s="171"/>
      <c r="H5" s="171"/>
      <c r="I5" s="172"/>
      <c r="J5" s="1"/>
      <c r="K5" s="143" t="s">
        <v>79</v>
      </c>
      <c r="L5" s="143"/>
      <c r="M5" s="143"/>
      <c r="N5" s="1"/>
      <c r="O5" s="145" t="s">
        <v>78</v>
      </c>
      <c r="P5" s="145"/>
      <c r="Q5" s="1"/>
    </row>
    <row r="6" spans="1:30" ht="21.95" customHeight="1" x14ac:dyDescent="0.25">
      <c r="A6" s="147" t="s">
        <v>7</v>
      </c>
      <c r="B6" s="147"/>
      <c r="C6" s="2"/>
      <c r="D6" s="3" t="s">
        <v>8</v>
      </c>
      <c r="E6" s="4"/>
      <c r="F6" s="1"/>
      <c r="G6" s="1"/>
      <c r="H6" s="3" t="s">
        <v>9</v>
      </c>
      <c r="I6" s="5"/>
      <c r="J6" s="1"/>
      <c r="K6" s="213" t="s">
        <v>5</v>
      </c>
      <c r="L6" s="213"/>
      <c r="M6" s="213"/>
      <c r="N6" s="1"/>
      <c r="O6" s="162" t="s">
        <v>10</v>
      </c>
      <c r="P6" s="162"/>
      <c r="Q6" s="1"/>
    </row>
    <row r="7" spans="1:30" s="94" customFormat="1" ht="9.9499999999999993" customHeight="1" thickBot="1" x14ac:dyDescent="0.25">
      <c r="A7" s="93"/>
      <c r="F7" s="94" t="b">
        <v>1</v>
      </c>
      <c r="G7" s="95">
        <f>IF(F7,1,0)</f>
        <v>1</v>
      </c>
      <c r="K7" s="94" t="b">
        <v>1</v>
      </c>
      <c r="L7" s="95">
        <f>IF(K7,1,0)</f>
        <v>1</v>
      </c>
      <c r="M7" s="96"/>
      <c r="O7" s="96"/>
      <c r="P7" s="97" t="b">
        <v>1</v>
      </c>
      <c r="Q7" s="95">
        <f>IF(P7,1,0)</f>
        <v>1</v>
      </c>
    </row>
    <row r="8" spans="1:30" s="1" customFormat="1" ht="16.350000000000001" customHeight="1" thickBot="1" x14ac:dyDescent="0.25">
      <c r="A8" s="6"/>
      <c r="C8" s="148" t="s">
        <v>12</v>
      </c>
      <c r="D8" s="149"/>
      <c r="E8" s="149"/>
      <c r="F8" s="149"/>
      <c r="G8" s="149"/>
      <c r="H8" s="148" t="s">
        <v>13</v>
      </c>
      <c r="I8" s="149"/>
      <c r="J8" s="149"/>
      <c r="K8" s="149"/>
      <c r="L8" s="149"/>
      <c r="M8" s="163" t="s">
        <v>14</v>
      </c>
      <c r="N8" s="164"/>
      <c r="O8" s="164"/>
      <c r="P8" s="165"/>
      <c r="Q8" s="102"/>
    </row>
    <row r="9" spans="1:30" s="7" customFormat="1" ht="13.5" customHeight="1" thickTop="1" thickBot="1" x14ac:dyDescent="0.25">
      <c r="C9" s="8"/>
      <c r="D9" s="173" t="s">
        <v>16</v>
      </c>
      <c r="E9" s="174"/>
      <c r="F9" s="99"/>
      <c r="G9" s="9"/>
      <c r="H9" s="8"/>
      <c r="I9" s="173" t="s">
        <v>16</v>
      </c>
      <c r="J9" s="174"/>
      <c r="K9" s="99"/>
      <c r="L9" s="9"/>
      <c r="M9" s="8"/>
      <c r="N9" s="173" t="s">
        <v>16</v>
      </c>
      <c r="O9" s="174"/>
      <c r="P9" s="104"/>
      <c r="Q9" s="73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s="1" customFormat="1" ht="30" customHeight="1" thickBot="1" x14ac:dyDescent="0.25">
      <c r="A10" s="6"/>
      <c r="C10" s="98"/>
      <c r="D10" s="175" t="e">
        <f>ROUND(E32,0)</f>
        <v>#VALUE!</v>
      </c>
      <c r="E10" s="176"/>
      <c r="F10" s="10"/>
      <c r="G10" s="11"/>
      <c r="H10" s="10"/>
      <c r="I10" s="175" t="e">
        <f>ROUND(J32,0)</f>
        <v>#VALUE!</v>
      </c>
      <c r="J10" s="176"/>
      <c r="K10" s="100"/>
      <c r="L10" s="11"/>
      <c r="M10" s="10"/>
      <c r="N10" s="175" t="e">
        <f>ROUND(O32,0)</f>
        <v>#VALUE!</v>
      </c>
      <c r="O10" s="176"/>
      <c r="P10" s="224"/>
      <c r="Q10" s="101"/>
    </row>
    <row r="11" spans="1:30" s="1" customFormat="1" ht="9.9499999999999993" customHeight="1" thickBot="1" x14ac:dyDescent="0.25">
      <c r="A11" s="6"/>
      <c r="C11" s="10"/>
      <c r="D11" s="83"/>
      <c r="E11" s="84"/>
      <c r="F11" s="100"/>
      <c r="G11" s="12"/>
      <c r="H11" s="10"/>
      <c r="I11" s="83"/>
      <c r="J11" s="84"/>
      <c r="K11" s="100"/>
      <c r="L11" s="12"/>
      <c r="M11" s="89"/>
      <c r="N11" s="90"/>
      <c r="O11" s="91"/>
      <c r="P11" s="105"/>
      <c r="Q11" s="92"/>
    </row>
    <row r="12" spans="1:30" s="17" customFormat="1" ht="39.75" customHeight="1" thickBot="1" x14ac:dyDescent="0.25">
      <c r="A12" s="13"/>
      <c r="B12" s="14"/>
      <c r="C12" s="85" t="s">
        <v>19</v>
      </c>
      <c r="D12" s="86" t="s">
        <v>20</v>
      </c>
      <c r="E12" s="210" t="s">
        <v>21</v>
      </c>
      <c r="F12" s="205" t="s">
        <v>22</v>
      </c>
      <c r="G12" s="207" t="s">
        <v>68</v>
      </c>
      <c r="H12" s="85" t="s">
        <v>19</v>
      </c>
      <c r="I12" s="86" t="s">
        <v>20</v>
      </c>
      <c r="J12" s="210" t="s">
        <v>21</v>
      </c>
      <c r="K12" s="205" t="s">
        <v>22</v>
      </c>
      <c r="L12" s="207" t="s">
        <v>68</v>
      </c>
      <c r="M12" s="15" t="s">
        <v>23</v>
      </c>
      <c r="N12" s="16" t="s">
        <v>20</v>
      </c>
      <c r="O12" s="209" t="s">
        <v>21</v>
      </c>
      <c r="P12" s="206" t="s">
        <v>22</v>
      </c>
      <c r="Q12" s="196" t="s">
        <v>68</v>
      </c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s="20" customFormat="1" ht="15" customHeight="1" thickBot="1" x14ac:dyDescent="0.25">
      <c r="A13" s="198" t="s">
        <v>24</v>
      </c>
      <c r="B13" s="199"/>
      <c r="C13" s="112">
        <v>500</v>
      </c>
      <c r="D13" s="113"/>
      <c r="E13" s="211"/>
      <c r="F13" s="212"/>
      <c r="G13" s="208"/>
      <c r="H13" s="18">
        <f>C13</f>
        <v>500</v>
      </c>
      <c r="I13" s="19"/>
      <c r="J13" s="209"/>
      <c r="K13" s="206"/>
      <c r="L13" s="208"/>
      <c r="M13" s="18">
        <f>C13</f>
        <v>500</v>
      </c>
      <c r="N13" s="19"/>
      <c r="O13" s="209"/>
      <c r="P13" s="206"/>
      <c r="Q13" s="197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s="1" customFormat="1" ht="15" customHeight="1" x14ac:dyDescent="0.2">
      <c r="A14" s="200" t="s">
        <v>25</v>
      </c>
      <c r="B14" s="21">
        <v>1</v>
      </c>
      <c r="C14" s="139"/>
      <c r="D14" s="140"/>
      <c r="E14" s="24" t="str">
        <f t="shared" ref="E14:E28" si="0">IF(ISBLANK(D14),"",PRODUCT(D14,E$30))</f>
        <v/>
      </c>
      <c r="F14" s="24" t="str">
        <f>IF(ISBLANK(D14),"",LOG10(E14))</f>
        <v/>
      </c>
      <c r="G14" s="25" t="str">
        <f t="shared" ref="G14:G28" si="1">IF(ISBLANK(C14),"",(C14-$C$81)^2)</f>
        <v/>
      </c>
      <c r="H14" s="22"/>
      <c r="I14" s="23"/>
      <c r="J14" s="24" t="str">
        <f>IF(ISBLANK(I14),"",PRODUCT(I14,J$30))</f>
        <v/>
      </c>
      <c r="K14" s="24" t="str">
        <f>IF(ISBLANK(I14),"",LOG10(J14))</f>
        <v/>
      </c>
      <c r="L14" s="25" t="str">
        <f t="shared" ref="L14:L28" si="2">IF(ISBLANK(H14),"",(H14-$H$81)^2)</f>
        <v/>
      </c>
      <c r="M14" s="22"/>
      <c r="N14" s="23"/>
      <c r="O14" s="24" t="str">
        <f t="shared" ref="O14:O28" si="3">IF(ISBLANK(N14),"",PRODUCT(N14,O$30))</f>
        <v/>
      </c>
      <c r="P14" s="24" t="str">
        <f>IF(ISBLANK(N14),"",LOG10(O14))</f>
        <v/>
      </c>
      <c r="Q14" s="74" t="str">
        <f t="shared" ref="Q14:Q28" si="4">IF(ISBLANK(M14),"",(M14-$M$81)^2)</f>
        <v/>
      </c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</row>
    <row r="15" spans="1:30" s="1" customFormat="1" ht="15" customHeight="1" x14ac:dyDescent="0.2">
      <c r="A15" s="201"/>
      <c r="B15" s="26">
        <v>2</v>
      </c>
      <c r="C15" s="141"/>
      <c r="D15" s="34"/>
      <c r="E15" s="29" t="str">
        <f t="shared" si="0"/>
        <v/>
      </c>
      <c r="F15" s="33" t="str">
        <f t="shared" ref="F15:F28" si="5">IF(ISBLANK(D15),"",LOG10(E15))</f>
        <v/>
      </c>
      <c r="G15" s="30" t="str">
        <f t="shared" si="1"/>
        <v/>
      </c>
      <c r="H15" s="27"/>
      <c r="I15" s="28"/>
      <c r="J15" s="33" t="str">
        <f t="shared" ref="J15:J28" si="6">IF(ISBLANK(I15),"",PRODUCT(I15,J$30))</f>
        <v/>
      </c>
      <c r="K15" s="33" t="str">
        <f t="shared" ref="K15:K28" si="7">IF(ISBLANK(I15),"",LOG10(J15))</f>
        <v/>
      </c>
      <c r="L15" s="30" t="str">
        <f t="shared" si="2"/>
        <v/>
      </c>
      <c r="M15" s="27"/>
      <c r="N15" s="28"/>
      <c r="O15" s="33" t="str">
        <f t="shared" si="3"/>
        <v/>
      </c>
      <c r="P15" s="33" t="str">
        <f t="shared" ref="P15:P28" si="8">IF(ISBLANK(N15),"",LOG10(O15))</f>
        <v/>
      </c>
      <c r="Q15" s="75" t="str">
        <f t="shared" si="4"/>
        <v/>
      </c>
    </row>
    <row r="16" spans="1:30" s="1" customFormat="1" ht="15" customHeight="1" x14ac:dyDescent="0.2">
      <c r="A16" s="201"/>
      <c r="B16" s="26">
        <v>3</v>
      </c>
      <c r="C16" s="116"/>
      <c r="D16" s="34"/>
      <c r="E16" s="33" t="str">
        <f t="shared" si="0"/>
        <v/>
      </c>
      <c r="F16" s="33" t="str">
        <f t="shared" si="5"/>
        <v/>
      </c>
      <c r="G16" s="30" t="str">
        <f t="shared" si="1"/>
        <v/>
      </c>
      <c r="H16" s="31"/>
      <c r="I16" s="34"/>
      <c r="J16" s="33" t="str">
        <f t="shared" si="6"/>
        <v/>
      </c>
      <c r="K16" s="33" t="str">
        <f t="shared" si="7"/>
        <v/>
      </c>
      <c r="L16" s="30" t="str">
        <f t="shared" si="2"/>
        <v/>
      </c>
      <c r="M16" s="31"/>
      <c r="N16" s="34"/>
      <c r="O16" s="33" t="str">
        <f t="shared" si="3"/>
        <v/>
      </c>
      <c r="P16" s="33" t="str">
        <f t="shared" si="8"/>
        <v/>
      </c>
      <c r="Q16" s="75" t="str">
        <f t="shared" si="4"/>
        <v/>
      </c>
    </row>
    <row r="17" spans="1:30" s="1" customFormat="1" ht="15" customHeight="1" x14ac:dyDescent="0.2">
      <c r="A17" s="201"/>
      <c r="B17" s="26">
        <v>4</v>
      </c>
      <c r="C17" s="141"/>
      <c r="D17" s="34"/>
      <c r="E17" s="33" t="str">
        <f t="shared" si="0"/>
        <v/>
      </c>
      <c r="F17" s="33" t="str">
        <f t="shared" si="5"/>
        <v/>
      </c>
      <c r="G17" s="30" t="str">
        <f t="shared" si="1"/>
        <v/>
      </c>
      <c r="H17" s="27"/>
      <c r="I17" s="28"/>
      <c r="J17" s="33" t="str">
        <f t="shared" si="6"/>
        <v/>
      </c>
      <c r="K17" s="33" t="str">
        <f t="shared" si="7"/>
        <v/>
      </c>
      <c r="L17" s="30" t="str">
        <f t="shared" si="2"/>
        <v/>
      </c>
      <c r="M17" s="27"/>
      <c r="N17" s="28"/>
      <c r="O17" s="33" t="str">
        <f t="shared" si="3"/>
        <v/>
      </c>
      <c r="P17" s="33" t="str">
        <f t="shared" si="8"/>
        <v/>
      </c>
      <c r="Q17" s="75" t="str">
        <f t="shared" si="4"/>
        <v/>
      </c>
    </row>
    <row r="18" spans="1:30" s="1" customFormat="1" ht="15" customHeight="1" x14ac:dyDescent="0.2">
      <c r="A18" s="201"/>
      <c r="B18" s="26">
        <v>5</v>
      </c>
      <c r="C18" s="116"/>
      <c r="D18" s="34"/>
      <c r="E18" s="33" t="str">
        <f t="shared" si="0"/>
        <v/>
      </c>
      <c r="F18" s="33" t="str">
        <f t="shared" si="5"/>
        <v/>
      </c>
      <c r="G18" s="30" t="str">
        <f t="shared" si="1"/>
        <v/>
      </c>
      <c r="H18" s="31"/>
      <c r="I18" s="34"/>
      <c r="J18" s="33" t="str">
        <f t="shared" si="6"/>
        <v/>
      </c>
      <c r="K18" s="33" t="str">
        <f t="shared" si="7"/>
        <v/>
      </c>
      <c r="L18" s="30" t="str">
        <f t="shared" si="2"/>
        <v/>
      </c>
      <c r="M18" s="31"/>
      <c r="N18" s="34"/>
      <c r="O18" s="33" t="str">
        <f t="shared" si="3"/>
        <v/>
      </c>
      <c r="P18" s="33" t="str">
        <f t="shared" si="8"/>
        <v/>
      </c>
      <c r="Q18" s="75" t="str">
        <f t="shared" si="4"/>
        <v/>
      </c>
    </row>
    <row r="19" spans="1:30" s="1" customFormat="1" ht="15" customHeight="1" x14ac:dyDescent="0.2">
      <c r="A19" s="201"/>
      <c r="B19" s="26">
        <v>6</v>
      </c>
      <c r="C19" s="141"/>
      <c r="D19" s="32"/>
      <c r="E19" s="33" t="str">
        <f t="shared" si="0"/>
        <v/>
      </c>
      <c r="F19" s="33" t="str">
        <f t="shared" si="5"/>
        <v/>
      </c>
      <c r="G19" s="30" t="str">
        <f t="shared" si="1"/>
        <v/>
      </c>
      <c r="H19" s="27"/>
      <c r="I19" s="28"/>
      <c r="J19" s="33" t="str">
        <f t="shared" si="6"/>
        <v/>
      </c>
      <c r="K19" s="33" t="str">
        <f t="shared" si="7"/>
        <v/>
      </c>
      <c r="L19" s="30" t="str">
        <f t="shared" si="2"/>
        <v/>
      </c>
      <c r="M19" s="27"/>
      <c r="N19" s="28"/>
      <c r="O19" s="33" t="str">
        <f t="shared" si="3"/>
        <v/>
      </c>
      <c r="P19" s="33" t="str">
        <f t="shared" si="8"/>
        <v/>
      </c>
      <c r="Q19" s="75" t="str">
        <f t="shared" si="4"/>
        <v/>
      </c>
    </row>
    <row r="20" spans="1:30" s="1" customFormat="1" ht="15" customHeight="1" x14ac:dyDescent="0.2">
      <c r="A20" s="201"/>
      <c r="B20" s="26">
        <v>7</v>
      </c>
      <c r="C20" s="116"/>
      <c r="D20" s="32"/>
      <c r="E20" s="33" t="str">
        <f t="shared" si="0"/>
        <v/>
      </c>
      <c r="F20" s="33" t="str">
        <f t="shared" si="5"/>
        <v/>
      </c>
      <c r="G20" s="30" t="str">
        <f t="shared" si="1"/>
        <v/>
      </c>
      <c r="H20" s="31"/>
      <c r="I20" s="32"/>
      <c r="J20" s="33" t="str">
        <f t="shared" si="6"/>
        <v/>
      </c>
      <c r="K20" s="33" t="str">
        <f t="shared" si="7"/>
        <v/>
      </c>
      <c r="L20" s="30" t="str">
        <f t="shared" si="2"/>
        <v/>
      </c>
      <c r="M20" s="31"/>
      <c r="N20" s="32"/>
      <c r="O20" s="33" t="str">
        <f t="shared" si="3"/>
        <v/>
      </c>
      <c r="P20" s="33" t="str">
        <f t="shared" si="8"/>
        <v/>
      </c>
      <c r="Q20" s="75" t="str">
        <f t="shared" si="4"/>
        <v/>
      </c>
    </row>
    <row r="21" spans="1:30" s="1" customFormat="1" ht="15" customHeight="1" x14ac:dyDescent="0.2">
      <c r="A21" s="201"/>
      <c r="B21" s="26">
        <v>8</v>
      </c>
      <c r="C21" s="141"/>
      <c r="D21" s="32"/>
      <c r="E21" s="33" t="str">
        <f t="shared" si="0"/>
        <v/>
      </c>
      <c r="F21" s="33" t="str">
        <f t="shared" si="5"/>
        <v/>
      </c>
      <c r="G21" s="30" t="str">
        <f t="shared" si="1"/>
        <v/>
      </c>
      <c r="H21" s="27"/>
      <c r="I21" s="28"/>
      <c r="J21" s="33" t="str">
        <f t="shared" si="6"/>
        <v/>
      </c>
      <c r="K21" s="33" t="str">
        <f t="shared" si="7"/>
        <v/>
      </c>
      <c r="L21" s="30" t="str">
        <f t="shared" si="2"/>
        <v/>
      </c>
      <c r="M21" s="27"/>
      <c r="N21" s="28"/>
      <c r="O21" s="33" t="str">
        <f t="shared" si="3"/>
        <v/>
      </c>
      <c r="P21" s="33" t="str">
        <f t="shared" si="8"/>
        <v/>
      </c>
      <c r="Q21" s="75" t="str">
        <f t="shared" si="4"/>
        <v/>
      </c>
    </row>
    <row r="22" spans="1:30" s="1" customFormat="1" ht="15" customHeight="1" x14ac:dyDescent="0.2">
      <c r="A22" s="201"/>
      <c r="B22" s="26">
        <v>9</v>
      </c>
      <c r="C22" s="116"/>
      <c r="D22" s="32"/>
      <c r="E22" s="33" t="str">
        <f t="shared" si="0"/>
        <v/>
      </c>
      <c r="F22" s="33" t="str">
        <f t="shared" si="5"/>
        <v/>
      </c>
      <c r="G22" s="30" t="str">
        <f t="shared" si="1"/>
        <v/>
      </c>
      <c r="H22" s="31"/>
      <c r="I22" s="32"/>
      <c r="J22" s="33" t="str">
        <f t="shared" si="6"/>
        <v/>
      </c>
      <c r="K22" s="33" t="str">
        <f t="shared" si="7"/>
        <v/>
      </c>
      <c r="L22" s="30" t="str">
        <f t="shared" si="2"/>
        <v/>
      </c>
      <c r="M22" s="31"/>
      <c r="N22" s="32"/>
      <c r="O22" s="33" t="str">
        <f t="shared" si="3"/>
        <v/>
      </c>
      <c r="P22" s="33" t="str">
        <f t="shared" si="8"/>
        <v/>
      </c>
      <c r="Q22" s="75" t="str">
        <f t="shared" si="4"/>
        <v/>
      </c>
    </row>
    <row r="23" spans="1:30" s="1" customFormat="1" ht="15" customHeight="1" x14ac:dyDescent="0.2">
      <c r="A23" s="201"/>
      <c r="B23" s="26">
        <v>10</v>
      </c>
      <c r="C23" s="141"/>
      <c r="D23" s="32"/>
      <c r="E23" s="33" t="str">
        <f t="shared" si="0"/>
        <v/>
      </c>
      <c r="F23" s="33" t="str">
        <f t="shared" si="5"/>
        <v/>
      </c>
      <c r="G23" s="30" t="str">
        <f t="shared" si="1"/>
        <v/>
      </c>
      <c r="H23" s="27"/>
      <c r="I23" s="28"/>
      <c r="J23" s="33" t="str">
        <f t="shared" si="6"/>
        <v/>
      </c>
      <c r="K23" s="33" t="str">
        <f t="shared" si="7"/>
        <v/>
      </c>
      <c r="L23" s="30" t="str">
        <f t="shared" si="2"/>
        <v/>
      </c>
      <c r="M23" s="27"/>
      <c r="N23" s="28"/>
      <c r="O23" s="33" t="str">
        <f t="shared" si="3"/>
        <v/>
      </c>
      <c r="P23" s="33" t="str">
        <f t="shared" si="8"/>
        <v/>
      </c>
      <c r="Q23" s="75" t="str">
        <f t="shared" si="4"/>
        <v/>
      </c>
    </row>
    <row r="24" spans="1:30" s="1" customFormat="1" ht="15" customHeight="1" x14ac:dyDescent="0.2">
      <c r="A24" s="201"/>
      <c r="B24" s="26">
        <v>11</v>
      </c>
      <c r="C24" s="116"/>
      <c r="D24" s="32"/>
      <c r="E24" s="33" t="str">
        <f t="shared" si="0"/>
        <v/>
      </c>
      <c r="F24" s="33" t="str">
        <f t="shared" si="5"/>
        <v/>
      </c>
      <c r="G24" s="30" t="str">
        <f t="shared" si="1"/>
        <v/>
      </c>
      <c r="H24" s="31"/>
      <c r="I24" s="32"/>
      <c r="J24" s="33" t="str">
        <f t="shared" si="6"/>
        <v/>
      </c>
      <c r="K24" s="33" t="str">
        <f t="shared" si="7"/>
        <v/>
      </c>
      <c r="L24" s="30" t="str">
        <f t="shared" si="2"/>
        <v/>
      </c>
      <c r="M24" s="31"/>
      <c r="N24" s="32"/>
      <c r="O24" s="33" t="str">
        <f t="shared" si="3"/>
        <v/>
      </c>
      <c r="P24" s="33" t="str">
        <f t="shared" si="8"/>
        <v/>
      </c>
      <c r="Q24" s="75" t="str">
        <f t="shared" si="4"/>
        <v/>
      </c>
    </row>
    <row r="25" spans="1:30" s="1" customFormat="1" ht="15" customHeight="1" x14ac:dyDescent="0.2">
      <c r="A25" s="201"/>
      <c r="B25" s="26">
        <v>12</v>
      </c>
      <c r="C25" s="141"/>
      <c r="D25" s="32"/>
      <c r="E25" s="33" t="str">
        <f t="shared" si="0"/>
        <v/>
      </c>
      <c r="F25" s="33" t="str">
        <f t="shared" si="5"/>
        <v/>
      </c>
      <c r="G25" s="30" t="str">
        <f t="shared" si="1"/>
        <v/>
      </c>
      <c r="H25" s="27"/>
      <c r="I25" s="28"/>
      <c r="J25" s="33" t="str">
        <f t="shared" si="6"/>
        <v/>
      </c>
      <c r="K25" s="33" t="str">
        <f t="shared" si="7"/>
        <v/>
      </c>
      <c r="L25" s="30" t="str">
        <f t="shared" si="2"/>
        <v/>
      </c>
      <c r="M25" s="27"/>
      <c r="N25" s="28"/>
      <c r="O25" s="33" t="str">
        <f t="shared" si="3"/>
        <v/>
      </c>
      <c r="P25" s="33" t="str">
        <f t="shared" si="8"/>
        <v/>
      </c>
      <c r="Q25" s="75" t="str">
        <f t="shared" si="4"/>
        <v/>
      </c>
    </row>
    <row r="26" spans="1:30" s="1" customFormat="1" ht="15" customHeight="1" x14ac:dyDescent="0.2">
      <c r="A26" s="201"/>
      <c r="B26" s="26">
        <v>13</v>
      </c>
      <c r="C26" s="116"/>
      <c r="D26" s="32"/>
      <c r="E26" s="33" t="str">
        <f t="shared" si="0"/>
        <v/>
      </c>
      <c r="F26" s="33" t="str">
        <f t="shared" si="5"/>
        <v/>
      </c>
      <c r="G26" s="30" t="str">
        <f t="shared" si="1"/>
        <v/>
      </c>
      <c r="H26" s="31"/>
      <c r="I26" s="32"/>
      <c r="J26" s="33" t="str">
        <f t="shared" si="6"/>
        <v/>
      </c>
      <c r="K26" s="33" t="str">
        <f t="shared" si="7"/>
        <v/>
      </c>
      <c r="L26" s="30" t="str">
        <f t="shared" si="2"/>
        <v/>
      </c>
      <c r="M26" s="31"/>
      <c r="N26" s="32"/>
      <c r="O26" s="33" t="str">
        <f t="shared" si="3"/>
        <v/>
      </c>
      <c r="P26" s="33" t="str">
        <f t="shared" si="8"/>
        <v/>
      </c>
      <c r="Q26" s="75" t="str">
        <f t="shared" si="4"/>
        <v/>
      </c>
    </row>
    <row r="27" spans="1:30" s="1" customFormat="1" ht="15" customHeight="1" x14ac:dyDescent="0.2">
      <c r="A27" s="201"/>
      <c r="B27" s="26">
        <v>14</v>
      </c>
      <c r="C27" s="141"/>
      <c r="D27" s="32"/>
      <c r="E27" s="33" t="str">
        <f t="shared" si="0"/>
        <v/>
      </c>
      <c r="F27" s="33" t="str">
        <f t="shared" si="5"/>
        <v/>
      </c>
      <c r="G27" s="30" t="str">
        <f t="shared" si="1"/>
        <v/>
      </c>
      <c r="H27" s="27"/>
      <c r="I27" s="28"/>
      <c r="J27" s="33" t="str">
        <f t="shared" si="6"/>
        <v/>
      </c>
      <c r="K27" s="33" t="str">
        <f t="shared" si="7"/>
        <v/>
      </c>
      <c r="L27" s="30" t="str">
        <f t="shared" si="2"/>
        <v/>
      </c>
      <c r="M27" s="27"/>
      <c r="N27" s="28"/>
      <c r="O27" s="33" t="str">
        <f t="shared" si="3"/>
        <v/>
      </c>
      <c r="P27" s="33" t="str">
        <f t="shared" si="8"/>
        <v/>
      </c>
      <c r="Q27" s="75" t="str">
        <f t="shared" si="4"/>
        <v/>
      </c>
    </row>
    <row r="28" spans="1:30" s="1" customFormat="1" ht="15" customHeight="1" thickBot="1" x14ac:dyDescent="0.25">
      <c r="A28" s="202"/>
      <c r="B28" s="35">
        <v>15</v>
      </c>
      <c r="C28" s="117"/>
      <c r="D28" s="37"/>
      <c r="E28" s="38" t="str">
        <f t="shared" si="0"/>
        <v/>
      </c>
      <c r="F28" s="38" t="str">
        <f t="shared" si="5"/>
        <v/>
      </c>
      <c r="G28" s="39" t="str">
        <f t="shared" si="1"/>
        <v/>
      </c>
      <c r="H28" s="36"/>
      <c r="I28" s="37"/>
      <c r="J28" s="38" t="str">
        <f t="shared" si="6"/>
        <v/>
      </c>
      <c r="K28" s="38" t="str">
        <f t="shared" si="7"/>
        <v/>
      </c>
      <c r="L28" s="39" t="str">
        <f t="shared" si="2"/>
        <v/>
      </c>
      <c r="M28" s="36"/>
      <c r="N28" s="37"/>
      <c r="O28" s="38" t="str">
        <f t="shared" si="3"/>
        <v/>
      </c>
      <c r="P28" s="38" t="str">
        <f t="shared" si="8"/>
        <v/>
      </c>
      <c r="Q28" s="76" t="str">
        <f t="shared" si="4"/>
        <v/>
      </c>
    </row>
    <row r="29" spans="1:30" s="20" customFormat="1" ht="15" customHeight="1" thickBot="1" x14ac:dyDescent="0.25">
      <c r="A29" s="203" t="s">
        <v>26</v>
      </c>
      <c r="B29" s="204"/>
      <c r="C29" s="40">
        <f>C13</f>
        <v>500</v>
      </c>
      <c r="D29" s="41"/>
      <c r="E29" s="42" t="s">
        <v>27</v>
      </c>
      <c r="F29" s="138"/>
      <c r="G29" s="43"/>
      <c r="H29" s="44">
        <f>H13</f>
        <v>500</v>
      </c>
      <c r="I29" s="45"/>
      <c r="J29" s="46"/>
      <c r="K29" s="137"/>
      <c r="L29" s="47"/>
      <c r="M29" s="77">
        <f>M13</f>
        <v>500</v>
      </c>
      <c r="N29" s="78"/>
      <c r="O29" s="79"/>
      <c r="P29" s="103"/>
      <c r="Q29" s="80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s="1" customFormat="1" ht="15" customHeight="1" x14ac:dyDescent="0.2">
      <c r="A30" s="181" t="s">
        <v>28</v>
      </c>
      <c r="B30" s="182"/>
      <c r="C30" s="48"/>
      <c r="D30" s="49" t="s">
        <v>29</v>
      </c>
      <c r="E30" s="50">
        <f>IF(D13,E31/AVERAGE(D13,D29),1)</f>
        <v>1</v>
      </c>
      <c r="F30" s="87"/>
      <c r="G30" s="51"/>
      <c r="H30" s="48"/>
      <c r="I30" s="49" t="s">
        <v>29</v>
      </c>
      <c r="J30" s="50">
        <f>IF(I13,J31/AVERAGE(I13,I29),1)</f>
        <v>1</v>
      </c>
      <c r="K30" s="87"/>
      <c r="L30" s="51"/>
      <c r="M30" s="48"/>
      <c r="N30" s="49" t="s">
        <v>29</v>
      </c>
      <c r="O30" s="50">
        <f>IF(N13,O31/AVERAGE(N13,N29),1)</f>
        <v>1</v>
      </c>
      <c r="P30" s="87"/>
      <c r="Q30" s="52"/>
    </row>
    <row r="31" spans="1:30" s="1" customFormat="1" ht="15" customHeight="1" x14ac:dyDescent="0.2">
      <c r="A31" s="183"/>
      <c r="B31" s="184"/>
      <c r="C31" s="53"/>
      <c r="D31" s="54" t="s">
        <v>30</v>
      </c>
      <c r="E31" s="55">
        <v>20</v>
      </c>
      <c r="F31" s="56" t="s">
        <v>31</v>
      </c>
      <c r="G31" s="56"/>
      <c r="H31" s="53"/>
      <c r="I31" s="54" t="s">
        <v>30</v>
      </c>
      <c r="J31" s="55">
        <f>E31</f>
        <v>20</v>
      </c>
      <c r="K31" s="56" t="s">
        <v>31</v>
      </c>
      <c r="L31" s="56"/>
      <c r="M31" s="53"/>
      <c r="N31" s="54" t="s">
        <v>30</v>
      </c>
      <c r="O31" s="55">
        <f>E31</f>
        <v>20</v>
      </c>
      <c r="P31" s="56" t="s">
        <v>31</v>
      </c>
      <c r="Q31" s="56"/>
    </row>
    <row r="32" spans="1:30" s="1" customFormat="1" ht="15" customHeight="1" x14ac:dyDescent="0.2">
      <c r="A32" s="183"/>
      <c r="B32" s="184"/>
      <c r="C32" s="57"/>
      <c r="D32" s="58" t="s">
        <v>32</v>
      </c>
      <c r="E32" s="59" t="str">
        <f>IFERROR((LOG10(E31)-D75)/C75,"")</f>
        <v/>
      </c>
      <c r="F32" s="60" t="s">
        <v>33</v>
      </c>
      <c r="G32" s="60"/>
      <c r="H32" s="57"/>
      <c r="I32" s="58" t="s">
        <v>32</v>
      </c>
      <c r="J32" s="59" t="str">
        <f>IFERROR((LOG10(J31)-I75)/H75,"")</f>
        <v/>
      </c>
      <c r="K32" s="60" t="s">
        <v>33</v>
      </c>
      <c r="L32" s="60"/>
      <c r="M32" s="57"/>
      <c r="N32" s="58" t="s">
        <v>32</v>
      </c>
      <c r="O32" s="59" t="str">
        <f>IFERROR((LOG10(O31)-N75)/M75,"")</f>
        <v/>
      </c>
      <c r="P32" s="60" t="s">
        <v>33</v>
      </c>
      <c r="Q32" s="60"/>
    </row>
    <row r="33" spans="1:17" s="1" customFormat="1" ht="15" customHeight="1" x14ac:dyDescent="0.2">
      <c r="A33" s="183"/>
      <c r="B33" s="184"/>
      <c r="C33" s="57"/>
      <c r="D33" s="58" t="s">
        <v>34</v>
      </c>
      <c r="E33" s="61" t="e">
        <f>E34*_xlfn.T.INV.2T(0.05,(C80-2))</f>
        <v>#VALUE!</v>
      </c>
      <c r="F33" s="60" t="s">
        <v>33</v>
      </c>
      <c r="G33" s="60"/>
      <c r="H33" s="57"/>
      <c r="I33" s="58" t="s">
        <v>34</v>
      </c>
      <c r="J33" s="61" t="e">
        <f>J34*_xlfn.T.INV.2T(0.05,(H80-2))</f>
        <v>#VALUE!</v>
      </c>
      <c r="K33" s="60" t="s">
        <v>33</v>
      </c>
      <c r="L33" s="60"/>
      <c r="M33" s="57"/>
      <c r="N33" s="58" t="s">
        <v>34</v>
      </c>
      <c r="O33" s="61" t="e">
        <f>O34*_xlfn.T.INV.2T(0.05,(M80-2))</f>
        <v>#VALUE!</v>
      </c>
      <c r="P33" s="60" t="s">
        <v>33</v>
      </c>
      <c r="Q33" s="60"/>
    </row>
    <row r="34" spans="1:17" s="1" customFormat="1" ht="15" customHeight="1" x14ac:dyDescent="0.2">
      <c r="A34" s="183"/>
      <c r="B34" s="184"/>
      <c r="C34" s="57"/>
      <c r="D34" s="58" t="s">
        <v>35</v>
      </c>
      <c r="E34" s="59" t="str">
        <f>IFERROR(SQRT((C83/C75^2)*(1+(1/C80)+((E32-C81)^2)/C82)),"")</f>
        <v/>
      </c>
      <c r="F34" s="60" t="s">
        <v>33</v>
      </c>
      <c r="G34" s="60"/>
      <c r="H34" s="57"/>
      <c r="I34" s="58" t="s">
        <v>35</v>
      </c>
      <c r="J34" s="59" t="str">
        <f>IFERROR(SQRT((H83/H75^2)*(1+(1/H80)+((J32-H81)^2)/H82)),"")</f>
        <v/>
      </c>
      <c r="K34" s="60" t="s">
        <v>33</v>
      </c>
      <c r="L34" s="60"/>
      <c r="M34" s="57"/>
      <c r="N34" s="58" t="s">
        <v>35</v>
      </c>
      <c r="O34" s="59" t="str">
        <f>IFERROR(SQRT((M83/M75^2)*(1+(1/M80)+((O32-M81)^2)/M82)),"")</f>
        <v/>
      </c>
      <c r="P34" s="60" t="s">
        <v>33</v>
      </c>
      <c r="Q34" s="60"/>
    </row>
    <row r="35" spans="1:17" s="1" customFormat="1" ht="15" customHeight="1" thickBot="1" x14ac:dyDescent="0.25">
      <c r="A35" s="183"/>
      <c r="B35" s="184"/>
      <c r="C35" s="122"/>
      <c r="D35" s="123" t="s">
        <v>36</v>
      </c>
      <c r="E35" s="124" t="e">
        <f>C77</f>
        <v>#VALUE!</v>
      </c>
      <c r="F35" s="125"/>
      <c r="G35" s="126"/>
      <c r="H35" s="122"/>
      <c r="I35" s="123" t="s">
        <v>36</v>
      </c>
      <c r="J35" s="127" t="e">
        <f>H77</f>
        <v>#VALUE!</v>
      </c>
      <c r="K35" s="125"/>
      <c r="L35" s="126"/>
      <c r="M35" s="122"/>
      <c r="N35" s="123" t="s">
        <v>36</v>
      </c>
      <c r="O35" s="127" t="e">
        <f>M77</f>
        <v>#VALUE!</v>
      </c>
      <c r="P35" s="125"/>
      <c r="Q35" s="60"/>
    </row>
    <row r="36" spans="1:17" s="1" customFormat="1" ht="15" customHeight="1" x14ac:dyDescent="0.2">
      <c r="A36" s="185" t="s">
        <v>37</v>
      </c>
      <c r="B36" s="186"/>
      <c r="C36" s="128"/>
      <c r="D36" s="129" t="s">
        <v>38</v>
      </c>
      <c r="E36" s="130"/>
      <c r="F36" s="131" t="s">
        <v>39</v>
      </c>
      <c r="G36" s="132"/>
      <c r="H36" s="128"/>
      <c r="I36" s="129" t="s">
        <v>38</v>
      </c>
      <c r="J36" s="130"/>
      <c r="K36" s="131" t="s">
        <v>39</v>
      </c>
      <c r="L36" s="132"/>
      <c r="M36" s="128"/>
      <c r="N36" s="129" t="s">
        <v>38</v>
      </c>
      <c r="O36" s="130"/>
      <c r="P36" s="131" t="s">
        <v>39</v>
      </c>
      <c r="Q36" s="62"/>
    </row>
    <row r="37" spans="1:17" s="1" customFormat="1" ht="15" customHeight="1" x14ac:dyDescent="0.2">
      <c r="A37" s="187"/>
      <c r="B37" s="188"/>
      <c r="C37" s="53"/>
      <c r="D37" s="54" t="s">
        <v>40</v>
      </c>
      <c r="E37" s="63"/>
      <c r="F37" s="64" t="s">
        <v>31</v>
      </c>
      <c r="G37" s="56"/>
      <c r="H37" s="53"/>
      <c r="I37" s="54" t="s">
        <v>40</v>
      </c>
      <c r="J37" s="63"/>
      <c r="K37" s="64" t="s">
        <v>31</v>
      </c>
      <c r="L37" s="56"/>
      <c r="M37" s="53"/>
      <c r="N37" s="54" t="s">
        <v>40</v>
      </c>
      <c r="O37" s="63"/>
      <c r="P37" s="64" t="s">
        <v>31</v>
      </c>
      <c r="Q37" s="56"/>
    </row>
    <row r="38" spans="1:17" s="1" customFormat="1" ht="12.75" x14ac:dyDescent="0.2">
      <c r="A38" s="187"/>
      <c r="B38" s="188"/>
      <c r="C38" s="53"/>
      <c r="D38" s="133" t="s">
        <v>41</v>
      </c>
      <c r="E38" s="134"/>
      <c r="F38" s="135" t="s">
        <v>42</v>
      </c>
      <c r="G38" s="135"/>
      <c r="H38" s="136"/>
      <c r="I38" s="133" t="s">
        <v>41</v>
      </c>
      <c r="J38" s="134"/>
      <c r="K38" s="135" t="s">
        <v>42</v>
      </c>
      <c r="L38" s="135"/>
      <c r="M38" s="136"/>
      <c r="N38" s="133" t="s">
        <v>41</v>
      </c>
      <c r="O38" s="134"/>
      <c r="P38" s="135" t="s">
        <v>42</v>
      </c>
      <c r="Q38" s="64"/>
    </row>
    <row r="39" spans="1:17" s="1" customFormat="1" ht="13.5" thickBot="1" x14ac:dyDescent="0.25">
      <c r="A39" s="189"/>
      <c r="B39" s="190"/>
      <c r="C39" s="65"/>
      <c r="D39" s="66"/>
      <c r="E39" s="67"/>
      <c r="F39" s="88"/>
      <c r="G39" s="68"/>
      <c r="H39" s="65"/>
      <c r="I39" s="66"/>
      <c r="J39" s="67"/>
      <c r="K39" s="88"/>
      <c r="L39" s="68"/>
      <c r="M39" s="65"/>
      <c r="N39" s="66"/>
      <c r="O39" s="67"/>
      <c r="P39" s="88"/>
      <c r="Q39" s="69"/>
    </row>
    <row r="40" spans="1:17" s="1" customFormat="1" ht="3.6" customHeight="1" x14ac:dyDescent="0.2"/>
    <row r="41" spans="1:17" s="1" customFormat="1" ht="12.75" x14ac:dyDescent="0.2">
      <c r="A41" s="6"/>
    </row>
    <row r="42" spans="1:17" s="1" customFormat="1" ht="12.75" x14ac:dyDescent="0.2">
      <c r="A42" s="6"/>
      <c r="D42" s="1" t="s">
        <v>43</v>
      </c>
      <c r="E42" s="1" t="e">
        <f>C75</f>
        <v>#VALUE!</v>
      </c>
      <c r="F42" s="1" t="e">
        <f>10^E42</f>
        <v>#VALUE!</v>
      </c>
      <c r="G42" s="1" t="s">
        <v>44</v>
      </c>
      <c r="I42" s="1" t="s">
        <v>43</v>
      </c>
      <c r="J42" s="1" t="e">
        <f>H75</f>
        <v>#VALUE!</v>
      </c>
      <c r="K42" s="1" t="e">
        <f>10^J42</f>
        <v>#VALUE!</v>
      </c>
      <c r="L42" s="1" t="s">
        <v>44</v>
      </c>
      <c r="N42" s="1" t="s">
        <v>43</v>
      </c>
      <c r="O42" s="1" t="e">
        <f>M75</f>
        <v>#VALUE!</v>
      </c>
      <c r="P42" s="1" t="e">
        <f>10^O42</f>
        <v>#VALUE!</v>
      </c>
      <c r="Q42" s="1" t="s">
        <v>44</v>
      </c>
    </row>
    <row r="43" spans="1:17" s="1" customFormat="1" ht="12.75" x14ac:dyDescent="0.2">
      <c r="A43" s="146" t="s">
        <v>45</v>
      </c>
      <c r="D43" s="1" t="s">
        <v>46</v>
      </c>
      <c r="E43" s="1" t="e">
        <f>D75</f>
        <v>#VALUE!</v>
      </c>
      <c r="F43" s="1" t="e">
        <f>10^E43</f>
        <v>#VALUE!</v>
      </c>
      <c r="G43" s="1" t="s">
        <v>47</v>
      </c>
      <c r="I43" s="1" t="s">
        <v>46</v>
      </c>
      <c r="J43" s="1" t="e">
        <f>I75</f>
        <v>#VALUE!</v>
      </c>
      <c r="K43" s="1" t="e">
        <f>10^J43</f>
        <v>#VALUE!</v>
      </c>
      <c r="L43" s="1" t="s">
        <v>47</v>
      </c>
      <c r="N43" s="1" t="s">
        <v>46</v>
      </c>
      <c r="O43" s="1" t="e">
        <f>N75</f>
        <v>#VALUE!</v>
      </c>
      <c r="P43" s="1" t="e">
        <f>10^O43</f>
        <v>#VALUE!</v>
      </c>
      <c r="Q43" s="1" t="s">
        <v>47</v>
      </c>
    </row>
    <row r="44" spans="1:17" s="1" customFormat="1" ht="12.75" x14ac:dyDescent="0.2">
      <c r="A44" s="146"/>
      <c r="C44" s="1">
        <f>MIN(C14:C28)</f>
        <v>0</v>
      </c>
      <c r="D44" s="1" t="e">
        <f>10^(LOG10(F$43*(F$42^C44)))</f>
        <v>#VALUE!</v>
      </c>
      <c r="E44" s="1">
        <f>MIN(C14:C28,H14:H28,M14:M28)</f>
        <v>0</v>
      </c>
      <c r="F44" s="1">
        <f>E44-100</f>
        <v>-100</v>
      </c>
      <c r="G44" s="82">
        <f>E31</f>
        <v>20</v>
      </c>
      <c r="H44" s="1">
        <f>IF(L7,MIN(H14:H28),NA())</f>
        <v>0</v>
      </c>
      <c r="I44" s="1" t="e">
        <f>10^(LOG10(K$43*(K$42^H44)))</f>
        <v>#VALUE!</v>
      </c>
      <c r="L44" s="70">
        <f>J31</f>
        <v>20</v>
      </c>
      <c r="M44" s="1">
        <f>IF(Q7,MIN(M14:M28),NA())</f>
        <v>0</v>
      </c>
      <c r="N44" s="1" t="e">
        <f>10^(LOG10(P$43*(P$42^M44)))</f>
        <v>#VALUE!</v>
      </c>
      <c r="Q44" s="70">
        <f>O31</f>
        <v>20</v>
      </c>
    </row>
    <row r="45" spans="1:17" s="1" customFormat="1" ht="12.75" x14ac:dyDescent="0.2">
      <c r="A45" s="191"/>
      <c r="C45" s="1">
        <f t="shared" ref="C45:C53" si="9">(($C$54-$C$44)/10)+C44</f>
        <v>0</v>
      </c>
      <c r="D45" s="1" t="e">
        <f t="shared" ref="D45:D54" si="10">10^(LOG10(F$43*(F$42^C45)))</f>
        <v>#VALUE!</v>
      </c>
      <c r="E45" s="1">
        <f>IF(MAX(C14:C28,H14:H28,M14:M28)&gt;0,MAX(C14:C28,H14:H28,M14:M28),940)</f>
        <v>940</v>
      </c>
      <c r="F45" s="1">
        <f>E45+100</f>
        <v>1040</v>
      </c>
      <c r="G45" s="82">
        <f>E31</f>
        <v>20</v>
      </c>
      <c r="H45" s="1">
        <f t="shared" ref="H45:H53" si="11">(($C$54-$C$44)/10)+H44</f>
        <v>0</v>
      </c>
      <c r="I45" s="1" t="e">
        <f t="shared" ref="I45:I54" si="12">10^(LOG10(K$43*(K$42^H45)))</f>
        <v>#VALUE!</v>
      </c>
      <c r="L45" s="70">
        <f>J31</f>
        <v>20</v>
      </c>
      <c r="M45" s="1">
        <f t="shared" ref="M45:M53" si="13">(($C$54-$C$44)/10)+M44</f>
        <v>0</v>
      </c>
      <c r="N45" s="1" t="e">
        <f t="shared" ref="N45:N54" si="14">10^(LOG10(P$43*(P$42^M45)))</f>
        <v>#VALUE!</v>
      </c>
      <c r="Q45" s="70">
        <f>O31</f>
        <v>20</v>
      </c>
    </row>
    <row r="46" spans="1:17" s="1" customFormat="1" ht="12.75" x14ac:dyDescent="0.2">
      <c r="A46" s="192"/>
      <c r="C46" s="1">
        <f t="shared" si="9"/>
        <v>0</v>
      </c>
      <c r="D46" s="1" t="e">
        <f t="shared" si="10"/>
        <v>#VALUE!</v>
      </c>
      <c r="F46" s="1">
        <v>100</v>
      </c>
      <c r="H46" s="1">
        <f t="shared" si="11"/>
        <v>0</v>
      </c>
      <c r="I46" s="1" t="e">
        <f t="shared" si="12"/>
        <v>#VALUE!</v>
      </c>
      <c r="M46" s="1">
        <f t="shared" si="13"/>
        <v>0</v>
      </c>
      <c r="N46" s="1" t="e">
        <f t="shared" si="14"/>
        <v>#VALUE!</v>
      </c>
    </row>
    <row r="47" spans="1:17" s="1" customFormat="1" ht="12.75" x14ac:dyDescent="0.2">
      <c r="A47" s="146" t="s">
        <v>48</v>
      </c>
      <c r="C47" s="1">
        <f t="shared" si="9"/>
        <v>0</v>
      </c>
      <c r="D47" s="1" t="e">
        <f t="shared" si="10"/>
        <v>#VALUE!</v>
      </c>
      <c r="E47" s="70" t="str">
        <f>E32</f>
        <v/>
      </c>
      <c r="G47" s="1" t="e">
        <f>IF(ISNUMBER(E47),0,NA())</f>
        <v>#N/A</v>
      </c>
      <c r="H47" s="1">
        <f t="shared" si="11"/>
        <v>0</v>
      </c>
      <c r="I47" s="1" t="e">
        <f t="shared" si="12"/>
        <v>#VALUE!</v>
      </c>
      <c r="J47" s="70" t="str">
        <f>IF(L7,J32,NA())</f>
        <v/>
      </c>
      <c r="L47" s="1" t="e">
        <f>IF(ISNUMBER(J47),0,NA())</f>
        <v>#N/A</v>
      </c>
      <c r="M47" s="1">
        <f t="shared" si="13"/>
        <v>0</v>
      </c>
      <c r="N47" s="1" t="e">
        <f t="shared" si="14"/>
        <v>#VALUE!</v>
      </c>
      <c r="O47" s="70" t="str">
        <f>IF(Q7,O32,NA())</f>
        <v/>
      </c>
      <c r="Q47" s="1" t="e">
        <f>IF(ISNUMBER(O47),0,NA())</f>
        <v>#N/A</v>
      </c>
    </row>
    <row r="48" spans="1:17" s="1" customFormat="1" ht="12.75" x14ac:dyDescent="0.2">
      <c r="A48" s="146"/>
      <c r="C48" s="1">
        <f t="shared" si="9"/>
        <v>0</v>
      </c>
      <c r="D48" s="1" t="e">
        <f t="shared" si="10"/>
        <v>#VALUE!</v>
      </c>
      <c r="E48" s="70" t="str">
        <f>E32</f>
        <v/>
      </c>
      <c r="G48" s="1" t="e">
        <f>IF(ISNUMBER(E48),G45,NA())</f>
        <v>#N/A</v>
      </c>
      <c r="H48" s="1">
        <f t="shared" si="11"/>
        <v>0</v>
      </c>
      <c r="I48" s="1" t="e">
        <f t="shared" si="12"/>
        <v>#VALUE!</v>
      </c>
      <c r="J48" s="70" t="str">
        <f>IF(L7,J32,NA())</f>
        <v/>
      </c>
      <c r="L48" s="1" t="e">
        <f>IF(ISNUMBER(J48),L45,NA())</f>
        <v>#N/A</v>
      </c>
      <c r="M48" s="1">
        <f t="shared" si="13"/>
        <v>0</v>
      </c>
      <c r="N48" s="1" t="e">
        <f t="shared" si="14"/>
        <v>#VALUE!</v>
      </c>
      <c r="O48" s="70" t="str">
        <f>IF(Q7,O32,NA())</f>
        <v/>
      </c>
      <c r="Q48" s="1" t="e">
        <f>IF(ISNUMBER(O48),Q45,NA())</f>
        <v>#N/A</v>
      </c>
    </row>
    <row r="49" spans="1:28" s="1" customFormat="1" ht="12.75" x14ac:dyDescent="0.2">
      <c r="A49" s="191"/>
      <c r="C49" s="1">
        <f t="shared" si="9"/>
        <v>0</v>
      </c>
      <c r="D49" s="1" t="e">
        <f t="shared" si="10"/>
        <v>#VALUE!</v>
      </c>
      <c r="H49" s="1">
        <f t="shared" si="11"/>
        <v>0</v>
      </c>
      <c r="I49" s="1" t="e">
        <f t="shared" si="12"/>
        <v>#VALUE!</v>
      </c>
      <c r="M49" s="1">
        <f t="shared" si="13"/>
        <v>0</v>
      </c>
      <c r="N49" s="1" t="e">
        <f t="shared" si="14"/>
        <v>#VALUE!</v>
      </c>
    </row>
    <row r="50" spans="1:28" s="1" customFormat="1" ht="12.75" x14ac:dyDescent="0.2">
      <c r="A50" s="192"/>
      <c r="C50" s="1">
        <f t="shared" si="9"/>
        <v>0</v>
      </c>
      <c r="D50" s="1" t="e">
        <f t="shared" si="10"/>
        <v>#VALUE!</v>
      </c>
      <c r="E50" s="70">
        <f>E31</f>
        <v>20</v>
      </c>
      <c r="F50" s="1">
        <v>0</v>
      </c>
      <c r="H50" s="1">
        <f t="shared" si="11"/>
        <v>0</v>
      </c>
      <c r="I50" s="1" t="e">
        <f t="shared" si="12"/>
        <v>#VALUE!</v>
      </c>
      <c r="J50" s="70">
        <f>J31</f>
        <v>20</v>
      </c>
      <c r="K50" s="1">
        <v>0</v>
      </c>
      <c r="M50" s="1">
        <f t="shared" si="13"/>
        <v>0</v>
      </c>
      <c r="N50" s="1" t="e">
        <f t="shared" si="14"/>
        <v>#VALUE!</v>
      </c>
      <c r="O50" s="70">
        <f>O31</f>
        <v>20</v>
      </c>
      <c r="P50" s="1">
        <v>0</v>
      </c>
    </row>
    <row r="51" spans="1:28" s="1" customFormat="1" ht="12.75" x14ac:dyDescent="0.2">
      <c r="A51" s="146" t="s">
        <v>49</v>
      </c>
      <c r="C51" s="1">
        <f t="shared" si="9"/>
        <v>0</v>
      </c>
      <c r="D51" s="1" t="e">
        <f t="shared" si="10"/>
        <v>#VALUE!</v>
      </c>
      <c r="E51" s="70">
        <f>E31</f>
        <v>20</v>
      </c>
      <c r="F51" s="1">
        <v>20</v>
      </c>
      <c r="H51" s="1">
        <f t="shared" si="11"/>
        <v>0</v>
      </c>
      <c r="I51" s="1" t="e">
        <f t="shared" si="12"/>
        <v>#VALUE!</v>
      </c>
      <c r="J51" s="70">
        <f>J31</f>
        <v>20</v>
      </c>
      <c r="K51" s="1">
        <v>20</v>
      </c>
      <c r="M51" s="1">
        <f t="shared" si="13"/>
        <v>0</v>
      </c>
      <c r="N51" s="1" t="e">
        <f t="shared" si="14"/>
        <v>#VALUE!</v>
      </c>
      <c r="O51" s="70">
        <f>O31</f>
        <v>20</v>
      </c>
      <c r="P51" s="1">
        <v>20</v>
      </c>
    </row>
    <row r="52" spans="1:28" s="1" customFormat="1" ht="12.75" x14ac:dyDescent="0.2">
      <c r="A52" s="146"/>
      <c r="C52" s="1">
        <f t="shared" si="9"/>
        <v>0</v>
      </c>
      <c r="D52" s="1" t="e">
        <f t="shared" si="10"/>
        <v>#VALUE!</v>
      </c>
      <c r="H52" s="1">
        <f t="shared" si="11"/>
        <v>0</v>
      </c>
      <c r="I52" s="1" t="e">
        <f t="shared" si="12"/>
        <v>#VALUE!</v>
      </c>
      <c r="M52" s="1">
        <f t="shared" si="13"/>
        <v>0</v>
      </c>
      <c r="N52" s="1" t="e">
        <f t="shared" si="14"/>
        <v>#VALUE!</v>
      </c>
    </row>
    <row r="53" spans="1:28" s="1" customFormat="1" ht="12.75" x14ac:dyDescent="0.2">
      <c r="A53" s="191"/>
      <c r="C53" s="1">
        <f t="shared" si="9"/>
        <v>0</v>
      </c>
      <c r="D53" s="1" t="e">
        <f t="shared" si="10"/>
        <v>#VALUE!</v>
      </c>
      <c r="H53" s="1">
        <f t="shared" si="11"/>
        <v>0</v>
      </c>
      <c r="I53" s="1" t="e">
        <f t="shared" si="12"/>
        <v>#VALUE!</v>
      </c>
      <c r="M53" s="1">
        <f t="shared" si="13"/>
        <v>0</v>
      </c>
      <c r="N53" s="1" t="e">
        <f t="shared" si="14"/>
        <v>#VALUE!</v>
      </c>
    </row>
    <row r="54" spans="1:28" s="1" customFormat="1" ht="12.75" x14ac:dyDescent="0.2">
      <c r="A54" s="192"/>
      <c r="C54" s="1">
        <f>MAX(C14:C28)</f>
        <v>0</v>
      </c>
      <c r="D54" s="1" t="e">
        <f t="shared" si="10"/>
        <v>#VALUE!</v>
      </c>
      <c r="H54" s="1">
        <f>IF(L7,MAX(H14:H28),NA())</f>
        <v>0</v>
      </c>
      <c r="I54" s="1" t="e">
        <f t="shared" si="12"/>
        <v>#VALUE!</v>
      </c>
      <c r="M54" s="1">
        <f>IF(Q7,MAX(M14:M28),NA())</f>
        <v>0</v>
      </c>
      <c r="N54" s="1" t="e">
        <f t="shared" si="14"/>
        <v>#VALUE!</v>
      </c>
    </row>
    <row r="55" spans="1:28" s="1" customFormat="1" ht="12.75" x14ac:dyDescent="0.2">
      <c r="A55" s="146" t="s">
        <v>50</v>
      </c>
    </row>
    <row r="56" spans="1:28" s="1" customFormat="1" ht="12.75" x14ac:dyDescent="0.2">
      <c r="A56" s="146"/>
      <c r="C56" s="1" t="e">
        <f t="shared" ref="C56:C70" si="15">IF(G$7,IF(C14,C14,NA()),NA())</f>
        <v>#N/A</v>
      </c>
      <c r="D56" s="70" t="e">
        <f t="shared" ref="D56:D70" si="16">IF(G$7,IF(E14,E14,""),"")</f>
        <v>#VALUE!</v>
      </c>
      <c r="H56" s="1" t="e">
        <f t="shared" ref="H56:H70" si="17">IF(L$7,IF(H14,H14,NA()),NA())</f>
        <v>#N/A</v>
      </c>
      <c r="I56" s="1" t="e">
        <f t="shared" ref="I56:I70" si="18">IF(L$7,IF(J14,J14,""),"")</f>
        <v>#VALUE!</v>
      </c>
      <c r="M56" s="1" t="e">
        <f t="shared" ref="M56:M70" si="19">IF(Q$7,IF(M14,M14,NA()),NA())</f>
        <v>#N/A</v>
      </c>
      <c r="N56" s="1" t="e">
        <f t="shared" ref="N56:N70" si="20">IF(Q$7,IF(O14,O14,""),"")</f>
        <v>#VALUE!</v>
      </c>
    </row>
    <row r="57" spans="1:28" s="1" customFormat="1" ht="13.35" customHeight="1" x14ac:dyDescent="0.2">
      <c r="A57" s="193"/>
      <c r="C57" s="1" t="e">
        <f t="shared" si="15"/>
        <v>#N/A</v>
      </c>
      <c r="D57" s="70" t="e">
        <f t="shared" si="16"/>
        <v>#VALUE!</v>
      </c>
      <c r="H57" s="1" t="e">
        <f t="shared" si="17"/>
        <v>#N/A</v>
      </c>
      <c r="I57" s="1" t="e">
        <f t="shared" si="18"/>
        <v>#VALUE!</v>
      </c>
      <c r="M57" s="1" t="e">
        <f t="shared" si="19"/>
        <v>#N/A</v>
      </c>
      <c r="N57" s="1" t="e">
        <f t="shared" si="20"/>
        <v>#VALUE!</v>
      </c>
    </row>
    <row r="58" spans="1:28" s="1" customFormat="1" ht="13.35" customHeight="1" x14ac:dyDescent="0.2">
      <c r="A58" s="194"/>
      <c r="C58" s="1" t="e">
        <f t="shared" si="15"/>
        <v>#N/A</v>
      </c>
      <c r="D58" s="70" t="e">
        <f t="shared" si="16"/>
        <v>#VALUE!</v>
      </c>
      <c r="H58" s="1" t="e">
        <f t="shared" si="17"/>
        <v>#N/A</v>
      </c>
      <c r="I58" s="1" t="e">
        <f t="shared" si="18"/>
        <v>#VALUE!</v>
      </c>
      <c r="M58" s="1" t="e">
        <f t="shared" si="19"/>
        <v>#N/A</v>
      </c>
      <c r="N58" s="1" t="e">
        <f t="shared" si="20"/>
        <v>#VALUE!</v>
      </c>
    </row>
    <row r="59" spans="1:28" s="1" customFormat="1" ht="12.75" x14ac:dyDescent="0.2">
      <c r="A59" s="195"/>
      <c r="C59" s="1" t="e">
        <f t="shared" si="15"/>
        <v>#N/A</v>
      </c>
      <c r="D59" s="70" t="e">
        <f t="shared" si="16"/>
        <v>#VALUE!</v>
      </c>
      <c r="H59" s="1" t="e">
        <f t="shared" si="17"/>
        <v>#N/A</v>
      </c>
      <c r="I59" s="1" t="e">
        <f t="shared" si="18"/>
        <v>#VALUE!</v>
      </c>
      <c r="M59" s="1" t="e">
        <f t="shared" si="19"/>
        <v>#N/A</v>
      </c>
      <c r="N59" s="1" t="e">
        <f t="shared" si="20"/>
        <v>#VALUE!</v>
      </c>
    </row>
    <row r="60" spans="1:28" s="1" customFormat="1" x14ac:dyDescent="0.25">
      <c r="A60" s="6"/>
      <c r="C60" s="1" t="e">
        <f t="shared" si="15"/>
        <v>#N/A</v>
      </c>
      <c r="D60" s="70" t="e">
        <f t="shared" si="16"/>
        <v>#VALUE!</v>
      </c>
      <c r="H60" s="1" t="e">
        <f t="shared" si="17"/>
        <v>#N/A</v>
      </c>
      <c r="I60" s="1" t="e">
        <f t="shared" si="18"/>
        <v>#VALUE!</v>
      </c>
      <c r="M60" s="1" t="e">
        <f t="shared" si="19"/>
        <v>#N/A</v>
      </c>
      <c r="N60" s="1" t="e">
        <f t="shared" si="20"/>
        <v>#VALUE!</v>
      </c>
      <c r="R60"/>
      <c r="S60"/>
      <c r="T60"/>
      <c r="U60"/>
      <c r="V60"/>
      <c r="W60"/>
      <c r="X60"/>
      <c r="Y60"/>
      <c r="Z60"/>
      <c r="AA60"/>
      <c r="AB60"/>
    </row>
    <row r="61" spans="1:28" s="1" customFormat="1" x14ac:dyDescent="0.25">
      <c r="A61" s="6"/>
      <c r="C61" s="1" t="e">
        <f t="shared" si="15"/>
        <v>#N/A</v>
      </c>
      <c r="D61" s="70" t="e">
        <f t="shared" si="16"/>
        <v>#VALUE!</v>
      </c>
      <c r="H61" s="1" t="e">
        <f t="shared" si="17"/>
        <v>#N/A</v>
      </c>
      <c r="I61" s="1" t="e">
        <f t="shared" si="18"/>
        <v>#VALUE!</v>
      </c>
      <c r="M61" s="1" t="e">
        <f t="shared" si="19"/>
        <v>#N/A</v>
      </c>
      <c r="N61" s="1" t="e">
        <f t="shared" si="20"/>
        <v>#VALUE!</v>
      </c>
      <c r="R61"/>
      <c r="S61"/>
      <c r="T61"/>
      <c r="U61"/>
      <c r="V61"/>
      <c r="W61"/>
      <c r="X61"/>
      <c r="Y61"/>
      <c r="Z61"/>
      <c r="AA61"/>
      <c r="AB61"/>
    </row>
    <row r="62" spans="1:28" s="1" customFormat="1" x14ac:dyDescent="0.25">
      <c r="A62" s="6"/>
      <c r="C62" s="1" t="e">
        <f t="shared" si="15"/>
        <v>#N/A</v>
      </c>
      <c r="D62" s="70" t="e">
        <f t="shared" si="16"/>
        <v>#VALUE!</v>
      </c>
      <c r="H62" s="1" t="e">
        <f t="shared" si="17"/>
        <v>#N/A</v>
      </c>
      <c r="I62" s="1" t="e">
        <f t="shared" si="18"/>
        <v>#VALUE!</v>
      </c>
      <c r="M62" s="1" t="e">
        <f t="shared" si="19"/>
        <v>#N/A</v>
      </c>
      <c r="N62" s="1" t="e">
        <f t="shared" si="20"/>
        <v>#VALUE!</v>
      </c>
      <c r="R62"/>
      <c r="S62"/>
      <c r="T62"/>
      <c r="U62"/>
      <c r="V62"/>
      <c r="W62"/>
      <c r="X62"/>
      <c r="Y62"/>
      <c r="Z62"/>
      <c r="AA62"/>
      <c r="AB62"/>
    </row>
    <row r="63" spans="1:28" s="1" customFormat="1" x14ac:dyDescent="0.25">
      <c r="A63" s="6"/>
      <c r="C63" s="1" t="e">
        <f t="shared" si="15"/>
        <v>#N/A</v>
      </c>
      <c r="D63" s="70" t="e">
        <f t="shared" si="16"/>
        <v>#VALUE!</v>
      </c>
      <c r="H63" s="1" t="e">
        <f t="shared" si="17"/>
        <v>#N/A</v>
      </c>
      <c r="I63" s="1" t="e">
        <f t="shared" si="18"/>
        <v>#VALUE!</v>
      </c>
      <c r="M63" s="1" t="e">
        <f t="shared" si="19"/>
        <v>#N/A</v>
      </c>
      <c r="N63" s="1" t="e">
        <f t="shared" si="20"/>
        <v>#VALUE!</v>
      </c>
      <c r="R63"/>
      <c r="S63"/>
      <c r="T63"/>
      <c r="U63"/>
      <c r="V63"/>
      <c r="W63"/>
      <c r="X63"/>
      <c r="Y63"/>
      <c r="Z63"/>
      <c r="AA63"/>
      <c r="AB63"/>
    </row>
    <row r="64" spans="1:28" s="1" customFormat="1" x14ac:dyDescent="0.25">
      <c r="A64" s="6"/>
      <c r="C64" s="1" t="e">
        <f t="shared" si="15"/>
        <v>#N/A</v>
      </c>
      <c r="D64" s="70" t="e">
        <f t="shared" si="16"/>
        <v>#VALUE!</v>
      </c>
      <c r="H64" s="1" t="e">
        <f t="shared" si="17"/>
        <v>#N/A</v>
      </c>
      <c r="I64" s="1" t="e">
        <f t="shared" si="18"/>
        <v>#VALUE!</v>
      </c>
      <c r="M64" s="1" t="e">
        <f t="shared" si="19"/>
        <v>#N/A</v>
      </c>
      <c r="N64" s="1" t="e">
        <f t="shared" si="20"/>
        <v>#VALUE!</v>
      </c>
      <c r="R64"/>
      <c r="S64"/>
      <c r="T64"/>
      <c r="U64"/>
      <c r="V64"/>
      <c r="W64"/>
      <c r="X64"/>
      <c r="Y64"/>
      <c r="Z64"/>
      <c r="AA64"/>
      <c r="AB64"/>
    </row>
    <row r="65" spans="1:28" s="1" customFormat="1" x14ac:dyDescent="0.25">
      <c r="A65" s="6"/>
      <c r="C65" s="1" t="e">
        <f t="shared" si="15"/>
        <v>#N/A</v>
      </c>
      <c r="D65" s="70" t="e">
        <f t="shared" si="16"/>
        <v>#VALUE!</v>
      </c>
      <c r="H65" s="1" t="e">
        <f t="shared" si="17"/>
        <v>#N/A</v>
      </c>
      <c r="I65" s="1" t="e">
        <f t="shared" si="18"/>
        <v>#VALUE!</v>
      </c>
      <c r="M65" s="1" t="e">
        <f t="shared" si="19"/>
        <v>#N/A</v>
      </c>
      <c r="N65" s="1" t="e">
        <f t="shared" si="20"/>
        <v>#VALUE!</v>
      </c>
      <c r="R65"/>
      <c r="S65"/>
      <c r="T65"/>
      <c r="U65"/>
      <c r="V65"/>
      <c r="W65"/>
      <c r="X65"/>
      <c r="Y65"/>
      <c r="Z65"/>
      <c r="AA65"/>
      <c r="AB65"/>
    </row>
    <row r="66" spans="1:28" s="1" customFormat="1" x14ac:dyDescent="0.25">
      <c r="A66" s="6"/>
      <c r="C66" s="1" t="e">
        <f t="shared" si="15"/>
        <v>#N/A</v>
      </c>
      <c r="D66" s="70" t="e">
        <f t="shared" si="16"/>
        <v>#VALUE!</v>
      </c>
      <c r="H66" s="1" t="e">
        <f t="shared" si="17"/>
        <v>#N/A</v>
      </c>
      <c r="I66" s="1" t="e">
        <f t="shared" si="18"/>
        <v>#VALUE!</v>
      </c>
      <c r="M66" s="1" t="e">
        <f t="shared" si="19"/>
        <v>#N/A</v>
      </c>
      <c r="N66" s="1" t="e">
        <f t="shared" si="20"/>
        <v>#VALUE!</v>
      </c>
      <c r="R66"/>
      <c r="S66"/>
      <c r="T66"/>
      <c r="U66"/>
      <c r="V66"/>
      <c r="W66"/>
      <c r="X66"/>
      <c r="Y66"/>
      <c r="Z66"/>
      <c r="AA66"/>
      <c r="AB66"/>
    </row>
    <row r="67" spans="1:28" s="1" customFormat="1" x14ac:dyDescent="0.25">
      <c r="A67" s="6"/>
      <c r="C67" s="1" t="e">
        <f t="shared" si="15"/>
        <v>#N/A</v>
      </c>
      <c r="D67" s="70" t="e">
        <f t="shared" si="16"/>
        <v>#VALUE!</v>
      </c>
      <c r="H67" s="1" t="e">
        <f t="shared" si="17"/>
        <v>#N/A</v>
      </c>
      <c r="I67" s="1" t="e">
        <f t="shared" si="18"/>
        <v>#VALUE!</v>
      </c>
      <c r="M67" s="1" t="e">
        <f t="shared" si="19"/>
        <v>#N/A</v>
      </c>
      <c r="N67" s="1" t="e">
        <f t="shared" si="20"/>
        <v>#VALUE!</v>
      </c>
      <c r="R67"/>
      <c r="S67"/>
      <c r="T67"/>
      <c r="U67"/>
      <c r="V67"/>
      <c r="W67"/>
      <c r="X67"/>
      <c r="Y67"/>
      <c r="Z67"/>
      <c r="AA67"/>
      <c r="AB67"/>
    </row>
    <row r="68" spans="1:28" s="1" customFormat="1" x14ac:dyDescent="0.25">
      <c r="A68" s="6"/>
      <c r="C68" s="1" t="e">
        <f t="shared" si="15"/>
        <v>#N/A</v>
      </c>
      <c r="D68" s="70" t="e">
        <f t="shared" si="16"/>
        <v>#VALUE!</v>
      </c>
      <c r="H68" s="1" t="e">
        <f t="shared" si="17"/>
        <v>#N/A</v>
      </c>
      <c r="I68" s="1" t="e">
        <f t="shared" si="18"/>
        <v>#VALUE!</v>
      </c>
      <c r="M68" s="1" t="e">
        <f t="shared" si="19"/>
        <v>#N/A</v>
      </c>
      <c r="N68" s="1" t="e">
        <f t="shared" si="20"/>
        <v>#VALUE!</v>
      </c>
      <c r="R68"/>
      <c r="S68"/>
      <c r="T68"/>
      <c r="U68"/>
      <c r="V68"/>
      <c r="W68"/>
      <c r="X68"/>
      <c r="Y68"/>
      <c r="Z68"/>
      <c r="AA68"/>
      <c r="AB68"/>
    </row>
    <row r="69" spans="1:28" s="1" customFormat="1" x14ac:dyDescent="0.25">
      <c r="A69" s="6"/>
      <c r="C69" s="1" t="e">
        <f t="shared" si="15"/>
        <v>#N/A</v>
      </c>
      <c r="D69" s="70" t="e">
        <f t="shared" si="16"/>
        <v>#VALUE!</v>
      </c>
      <c r="H69" s="1" t="e">
        <f t="shared" si="17"/>
        <v>#N/A</v>
      </c>
      <c r="I69" s="1" t="e">
        <f t="shared" si="18"/>
        <v>#VALUE!</v>
      </c>
      <c r="M69" s="1" t="e">
        <f t="shared" si="19"/>
        <v>#N/A</v>
      </c>
      <c r="N69" s="1" t="e">
        <f t="shared" si="20"/>
        <v>#VALUE!</v>
      </c>
      <c r="R69"/>
      <c r="S69"/>
      <c r="T69"/>
      <c r="U69"/>
      <c r="V69"/>
      <c r="W69"/>
      <c r="X69"/>
      <c r="Y69"/>
      <c r="Z69"/>
      <c r="AA69"/>
      <c r="AB69"/>
    </row>
    <row r="70" spans="1:28" s="1" customFormat="1" x14ac:dyDescent="0.25">
      <c r="A70" s="6"/>
      <c r="C70" s="1" t="e">
        <f t="shared" si="15"/>
        <v>#N/A</v>
      </c>
      <c r="D70" s="70" t="e">
        <f t="shared" si="16"/>
        <v>#VALUE!</v>
      </c>
      <c r="H70" s="1" t="e">
        <f t="shared" si="17"/>
        <v>#N/A</v>
      </c>
      <c r="I70" s="1" t="e">
        <f t="shared" si="18"/>
        <v>#VALUE!</v>
      </c>
      <c r="M70" s="1" t="e">
        <f t="shared" si="19"/>
        <v>#N/A</v>
      </c>
      <c r="N70" s="1" t="e">
        <f t="shared" si="20"/>
        <v>#VALUE!</v>
      </c>
      <c r="R70"/>
      <c r="S70"/>
      <c r="T70"/>
      <c r="U70"/>
      <c r="V70"/>
      <c r="W70"/>
      <c r="X70"/>
      <c r="Y70"/>
      <c r="Z70"/>
      <c r="AA70"/>
      <c r="AB70"/>
    </row>
    <row r="71" spans="1:28" s="1" customFormat="1" ht="33.75" customHeight="1" thickBot="1" x14ac:dyDescent="0.25">
      <c r="A71" s="177" t="s">
        <v>51</v>
      </c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</row>
    <row r="72" spans="1:28" s="1" customFormat="1" ht="146.25" hidden="1" customHeight="1" x14ac:dyDescent="0.2">
      <c r="A72" s="1" t="s">
        <v>52</v>
      </c>
      <c r="B72" s="1">
        <v>1</v>
      </c>
    </row>
    <row r="73" spans="1:28" s="1" customFormat="1" ht="33.75" customHeight="1" thickBot="1" x14ac:dyDescent="0.25">
      <c r="A73" s="178" t="s">
        <v>77</v>
      </c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80"/>
      <c r="Q73" s="106"/>
    </row>
    <row r="74" spans="1:28" x14ac:dyDescent="0.25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</row>
    <row r="75" spans="1:28" x14ac:dyDescent="0.25">
      <c r="A75" s="107"/>
      <c r="B75" s="107" t="s">
        <v>57</v>
      </c>
      <c r="C75" s="107" t="e">
        <f t="array" ref="C75:D79">(LINEST(F14:F28,C14:C28,TRUE,TRUE))</f>
        <v>#VALUE!</v>
      </c>
      <c r="D75" s="107" t="e">
        <v>#VALUE!</v>
      </c>
      <c r="E75" s="107" t="s">
        <v>61</v>
      </c>
      <c r="F75" s="107"/>
      <c r="G75" s="107" t="s">
        <v>57</v>
      </c>
      <c r="H75" s="107" t="e">
        <f t="array" ref="H75:I79">(LINEST(K14:K28,H14:H28,TRUE,TRUE))</f>
        <v>#VALUE!</v>
      </c>
      <c r="I75" s="107" t="e">
        <v>#VALUE!</v>
      </c>
      <c r="J75" s="107" t="s">
        <v>61</v>
      </c>
      <c r="K75" s="107"/>
      <c r="L75" s="107"/>
      <c r="M75" s="107" t="e">
        <f t="array" ref="M75:N79">(LINEST(P14:P28,M14:M28,TRUE,TRUE))</f>
        <v>#VALUE!</v>
      </c>
      <c r="N75" s="107" t="e">
        <v>#VALUE!</v>
      </c>
      <c r="O75" s="107" t="s">
        <v>61</v>
      </c>
      <c r="P75" s="107"/>
      <c r="Q75" s="118"/>
      <c r="R75" s="118"/>
      <c r="S75" s="118"/>
      <c r="T75" s="118"/>
      <c r="U75" s="118"/>
      <c r="V75" s="118"/>
      <c r="W75" s="118"/>
      <c r="X75" s="118"/>
    </row>
    <row r="76" spans="1:28" x14ac:dyDescent="0.25">
      <c r="A76" s="107"/>
      <c r="B76" s="107" t="s">
        <v>58</v>
      </c>
      <c r="C76" s="107" t="e">
        <v>#VALUE!</v>
      </c>
      <c r="D76" s="107" t="e">
        <v>#VALUE!</v>
      </c>
      <c r="E76" s="107" t="s">
        <v>62</v>
      </c>
      <c r="F76" s="107"/>
      <c r="G76" s="107" t="s">
        <v>58</v>
      </c>
      <c r="H76" s="107" t="e">
        <v>#VALUE!</v>
      </c>
      <c r="I76" s="107" t="e">
        <v>#VALUE!</v>
      </c>
      <c r="J76" s="107" t="s">
        <v>62</v>
      </c>
      <c r="K76" s="107"/>
      <c r="L76" s="107"/>
      <c r="M76" s="107" t="e">
        <v>#VALUE!</v>
      </c>
      <c r="N76" s="107" t="e">
        <v>#VALUE!</v>
      </c>
      <c r="O76" s="107" t="s">
        <v>62</v>
      </c>
      <c r="P76" s="107"/>
      <c r="Q76" s="118"/>
      <c r="R76" s="118"/>
      <c r="S76" s="118"/>
      <c r="T76" s="118"/>
      <c r="U76" s="118"/>
      <c r="V76" s="118"/>
      <c r="W76" s="118"/>
      <c r="X76" s="118"/>
    </row>
    <row r="77" spans="1:28" x14ac:dyDescent="0.25">
      <c r="A77" s="107"/>
      <c r="B77" s="107" t="s">
        <v>59</v>
      </c>
      <c r="C77" s="107" t="e">
        <v>#VALUE!</v>
      </c>
      <c r="D77" s="107" t="e">
        <v>#VALUE!</v>
      </c>
      <c r="E77" s="107" t="s">
        <v>63</v>
      </c>
      <c r="F77" s="107"/>
      <c r="G77" s="107" t="s">
        <v>59</v>
      </c>
      <c r="H77" s="107" t="e">
        <v>#VALUE!</v>
      </c>
      <c r="I77" s="107" t="e">
        <v>#VALUE!</v>
      </c>
      <c r="J77" s="107" t="s">
        <v>63</v>
      </c>
      <c r="K77" s="107"/>
      <c r="L77" s="107"/>
      <c r="M77" s="107" t="e">
        <v>#VALUE!</v>
      </c>
      <c r="N77" s="107" t="e">
        <v>#VALUE!</v>
      </c>
      <c r="O77" s="107" t="s">
        <v>63</v>
      </c>
      <c r="P77" s="107"/>
      <c r="Q77" s="118"/>
      <c r="R77" s="118"/>
      <c r="S77" s="118"/>
      <c r="T77" s="118"/>
      <c r="U77" s="118"/>
      <c r="V77" s="118"/>
      <c r="W77" s="118"/>
      <c r="X77" s="118"/>
    </row>
    <row r="78" spans="1:28" x14ac:dyDescent="0.25">
      <c r="A78" s="107"/>
      <c r="B78" s="107" t="s">
        <v>55</v>
      </c>
      <c r="C78" s="107" t="e">
        <v>#VALUE!</v>
      </c>
      <c r="D78" s="107" t="e">
        <v>#VALUE!</v>
      </c>
      <c r="E78" s="107" t="s">
        <v>56</v>
      </c>
      <c r="F78" s="107"/>
      <c r="G78" s="107" t="s">
        <v>55</v>
      </c>
      <c r="H78" s="107" t="e">
        <v>#VALUE!</v>
      </c>
      <c r="I78" s="107" t="e">
        <v>#VALUE!</v>
      </c>
      <c r="J78" s="107" t="s">
        <v>56</v>
      </c>
      <c r="K78" s="107"/>
      <c r="L78" s="107"/>
      <c r="M78" s="107" t="e">
        <v>#VALUE!</v>
      </c>
      <c r="N78" s="107" t="e">
        <v>#VALUE!</v>
      </c>
      <c r="O78" s="107" t="s">
        <v>56</v>
      </c>
      <c r="P78" s="107"/>
      <c r="Q78" s="118"/>
      <c r="R78" s="118"/>
      <c r="S78" s="118"/>
      <c r="T78" s="118"/>
      <c r="U78" s="118"/>
      <c r="V78" s="118"/>
      <c r="W78" s="118"/>
      <c r="X78" s="118"/>
    </row>
    <row r="79" spans="1:28" x14ac:dyDescent="0.25">
      <c r="A79" s="107"/>
      <c r="B79" s="107" t="s">
        <v>60</v>
      </c>
      <c r="C79" s="107" t="e">
        <v>#VALUE!</v>
      </c>
      <c r="D79" s="107" t="e">
        <v>#VALUE!</v>
      </c>
      <c r="E79" s="107" t="s">
        <v>64</v>
      </c>
      <c r="F79" s="107"/>
      <c r="G79" s="107" t="s">
        <v>60</v>
      </c>
      <c r="H79" s="107" t="e">
        <v>#VALUE!</v>
      </c>
      <c r="I79" s="107" t="e">
        <v>#VALUE!</v>
      </c>
      <c r="J79" s="107" t="s">
        <v>64</v>
      </c>
      <c r="K79" s="107"/>
      <c r="L79" s="107"/>
      <c r="M79" s="107" t="e">
        <v>#VALUE!</v>
      </c>
      <c r="N79" s="107" t="e">
        <v>#VALUE!</v>
      </c>
      <c r="O79" s="107" t="s">
        <v>64</v>
      </c>
      <c r="P79" s="107"/>
      <c r="Q79" s="118"/>
      <c r="R79" s="118"/>
      <c r="S79" s="118"/>
      <c r="T79" s="118"/>
      <c r="U79" s="118"/>
      <c r="V79" s="118"/>
      <c r="W79" s="118"/>
      <c r="X79" s="118"/>
    </row>
    <row r="80" spans="1:28" x14ac:dyDescent="0.25">
      <c r="A80" s="107"/>
      <c r="B80" s="107" t="s">
        <v>65</v>
      </c>
      <c r="C80" s="107">
        <f>COUNT(B14:B28)</f>
        <v>15</v>
      </c>
      <c r="D80" s="107"/>
      <c r="E80" s="107"/>
      <c r="F80" s="107"/>
      <c r="G80" s="107" t="s">
        <v>65</v>
      </c>
      <c r="H80" s="107">
        <f>COUNT(B14:B28)</f>
        <v>15</v>
      </c>
      <c r="I80" s="107"/>
      <c r="J80" s="107"/>
      <c r="K80" s="107"/>
      <c r="L80" s="107"/>
      <c r="M80" s="107">
        <f>COUNT(B14:B28)</f>
        <v>15</v>
      </c>
      <c r="N80" s="107"/>
      <c r="O80" s="107"/>
      <c r="P80" s="107"/>
      <c r="Q80" s="118"/>
      <c r="R80" s="118"/>
      <c r="S80" s="118"/>
      <c r="T80" s="118"/>
      <c r="U80" s="118"/>
      <c r="V80" s="118"/>
      <c r="W80" s="118"/>
      <c r="X80" s="118"/>
    </row>
    <row r="81" spans="1:24" x14ac:dyDescent="0.25">
      <c r="A81" s="107"/>
      <c r="B81" s="107" t="s">
        <v>66</v>
      </c>
      <c r="C81" s="107" t="e">
        <f>AVERAGE(C14:C28)</f>
        <v>#DIV/0!</v>
      </c>
      <c r="D81" s="107"/>
      <c r="E81" s="107"/>
      <c r="F81" s="107"/>
      <c r="G81" s="107" t="s">
        <v>66</v>
      </c>
      <c r="H81" s="107" t="e">
        <f>AVERAGE(H14:H28)</f>
        <v>#DIV/0!</v>
      </c>
      <c r="I81" s="107"/>
      <c r="J81" s="107"/>
      <c r="K81" s="107"/>
      <c r="L81" s="107"/>
      <c r="M81" s="107" t="e">
        <f>AVERAGE(M14:M28)</f>
        <v>#DIV/0!</v>
      </c>
      <c r="N81" s="107"/>
      <c r="O81" s="107"/>
      <c r="P81" s="107"/>
      <c r="Q81" s="118"/>
      <c r="R81" s="118"/>
      <c r="S81" s="118"/>
      <c r="T81" s="118"/>
      <c r="U81" s="118"/>
      <c r="V81" s="118"/>
      <c r="W81" s="118"/>
      <c r="X81" s="118"/>
    </row>
    <row r="82" spans="1:24" x14ac:dyDescent="0.25">
      <c r="A82" s="107"/>
      <c r="B82" s="107" t="s">
        <v>67</v>
      </c>
      <c r="C82" s="108">
        <f>SUM(G14:G28)</f>
        <v>0</v>
      </c>
      <c r="D82" s="107"/>
      <c r="E82" s="107"/>
      <c r="F82" s="107"/>
      <c r="G82" s="107" t="s">
        <v>67</v>
      </c>
      <c r="H82" s="107">
        <f>SUM(L14:L28)</f>
        <v>0</v>
      </c>
      <c r="I82" s="107"/>
      <c r="J82" s="107"/>
      <c r="K82" s="107"/>
      <c r="L82" s="107"/>
      <c r="M82" s="107">
        <f>SUM(Q14:Q28)</f>
        <v>0</v>
      </c>
      <c r="N82" s="107"/>
      <c r="O82" s="107"/>
      <c r="P82" s="107"/>
      <c r="Q82" s="118"/>
      <c r="R82" s="118"/>
      <c r="S82" s="118"/>
      <c r="T82" s="118"/>
      <c r="U82" s="118"/>
      <c r="V82" s="118"/>
      <c r="W82" s="118"/>
      <c r="X82" s="118"/>
    </row>
    <row r="83" spans="1:24" x14ac:dyDescent="0.25">
      <c r="A83" s="107"/>
      <c r="B83" s="107" t="s">
        <v>69</v>
      </c>
      <c r="C83" s="107" t="e">
        <f>D77^2</f>
        <v>#VALUE!</v>
      </c>
      <c r="D83" s="107"/>
      <c r="E83" s="107"/>
      <c r="F83" s="107"/>
      <c r="G83" s="107" t="s">
        <v>69</v>
      </c>
      <c r="H83" s="107" t="e">
        <f>I77^2</f>
        <v>#VALUE!</v>
      </c>
      <c r="I83" s="107"/>
      <c r="J83" s="107"/>
      <c r="K83" s="107"/>
      <c r="L83" s="107"/>
      <c r="M83" s="107" t="e">
        <f>N77^2</f>
        <v>#VALUE!</v>
      </c>
      <c r="N83" s="107"/>
      <c r="O83" s="107"/>
      <c r="P83" s="107"/>
      <c r="Q83" s="118"/>
      <c r="R83" s="118"/>
      <c r="S83" s="118"/>
      <c r="T83" s="118"/>
      <c r="U83" s="118"/>
      <c r="V83" s="118"/>
      <c r="W83" s="118"/>
      <c r="X83" s="118"/>
    </row>
    <row r="84" spans="1:24" x14ac:dyDescent="0.25">
      <c r="A84" s="107"/>
      <c r="B84" s="107" t="s">
        <v>75</v>
      </c>
      <c r="C84" s="107" t="s">
        <v>76</v>
      </c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18"/>
      <c r="R84" s="118"/>
      <c r="S84" s="118"/>
      <c r="T84" s="118"/>
      <c r="U84" s="118"/>
      <c r="V84" s="118"/>
      <c r="W84" s="118"/>
      <c r="X84" s="118"/>
    </row>
    <row r="85" spans="1:24" x14ac:dyDescent="0.25">
      <c r="A85" s="107"/>
      <c r="B85" s="107">
        <v>200</v>
      </c>
      <c r="C85" s="107" t="s">
        <v>70</v>
      </c>
      <c r="D85" s="107">
        <f>IF(ISNUMBER(E32),1,0)</f>
        <v>0</v>
      </c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18"/>
      <c r="R85" s="118"/>
      <c r="S85" s="118"/>
      <c r="T85" s="118"/>
      <c r="U85" s="118"/>
      <c r="V85" s="118"/>
      <c r="W85" s="118"/>
      <c r="X85" s="118"/>
    </row>
    <row r="86" spans="1:24" x14ac:dyDescent="0.25">
      <c r="A86" s="107"/>
      <c r="B86" s="107">
        <v>500</v>
      </c>
      <c r="C86" s="107" t="s">
        <v>71</v>
      </c>
      <c r="D86" s="107">
        <f>IF(ISNUMBER(J32),1,0)</f>
        <v>0</v>
      </c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18"/>
      <c r="R86" s="118"/>
      <c r="S86" s="118"/>
      <c r="T86" s="118"/>
      <c r="U86" s="118"/>
      <c r="V86" s="118"/>
      <c r="W86" s="118"/>
      <c r="X86" s="118"/>
    </row>
    <row r="87" spans="1:24" x14ac:dyDescent="0.25">
      <c r="A87" s="107"/>
      <c r="B87" s="107">
        <v>1000</v>
      </c>
      <c r="C87" s="107" t="s">
        <v>72</v>
      </c>
      <c r="D87" s="107">
        <f>IF(ISNUMBER(O32),1,0)</f>
        <v>0</v>
      </c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18"/>
      <c r="R87" s="118"/>
      <c r="S87" s="118"/>
      <c r="T87" s="118"/>
      <c r="U87" s="118"/>
      <c r="V87" s="118"/>
      <c r="W87" s="118"/>
      <c r="X87" s="118"/>
    </row>
    <row r="88" spans="1:24" x14ac:dyDescent="0.25">
      <c r="A88" s="107"/>
      <c r="B88" s="107">
        <v>1500</v>
      </c>
      <c r="C88" s="107" t="s">
        <v>73</v>
      </c>
      <c r="D88" s="94">
        <f>SUM(D85:D87)</f>
        <v>0</v>
      </c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18"/>
      <c r="R88" s="118"/>
      <c r="S88" s="118"/>
      <c r="T88" s="118"/>
      <c r="U88" s="118"/>
      <c r="V88" s="118"/>
      <c r="W88" s="118"/>
      <c r="X88" s="118"/>
    </row>
    <row r="89" spans="1:24" x14ac:dyDescent="0.25">
      <c r="A89" s="107"/>
      <c r="B89" s="107">
        <v>2200</v>
      </c>
      <c r="C89" s="107" t="s">
        <v>74</v>
      </c>
      <c r="D89" s="109" t="str">
        <f>IF(D88=1,D88&amp;" Sample Tested",D88&amp;" Samples Tested")</f>
        <v>0 Samples Tested</v>
      </c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18"/>
      <c r="R89" s="118"/>
      <c r="S89" s="118"/>
      <c r="T89" s="118"/>
      <c r="U89" s="118"/>
      <c r="V89" s="118"/>
      <c r="W89" s="118"/>
      <c r="X89" s="118"/>
    </row>
    <row r="90" spans="1:24" x14ac:dyDescent="0.25">
      <c r="A90" s="107"/>
      <c r="B90" s="107">
        <v>3000</v>
      </c>
      <c r="C90" s="107" t="s">
        <v>11</v>
      </c>
      <c r="D90" s="9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18"/>
      <c r="R90" s="118"/>
      <c r="S90" s="118"/>
      <c r="T90" s="118"/>
      <c r="U90" s="118"/>
      <c r="V90" s="118"/>
      <c r="W90" s="118"/>
      <c r="X90" s="118"/>
    </row>
    <row r="91" spans="1:24" x14ac:dyDescent="0.25">
      <c r="A91" s="107"/>
      <c r="B91" s="107">
        <v>4000</v>
      </c>
      <c r="C91" s="107" t="s">
        <v>15</v>
      </c>
      <c r="D91" s="9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18"/>
      <c r="R91" s="118"/>
      <c r="S91" s="118"/>
      <c r="T91" s="118"/>
      <c r="U91" s="118"/>
      <c r="V91" s="118"/>
      <c r="W91" s="118"/>
      <c r="X91" s="118"/>
    </row>
    <row r="92" spans="1:24" x14ac:dyDescent="0.25">
      <c r="A92" s="107"/>
      <c r="B92" s="107">
        <v>5000</v>
      </c>
      <c r="C92" s="107" t="s">
        <v>17</v>
      </c>
      <c r="D92" s="110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18"/>
      <c r="R92" s="118"/>
      <c r="S92" s="118"/>
      <c r="T92" s="118"/>
      <c r="U92" s="118"/>
      <c r="V92" s="118"/>
      <c r="W92" s="118"/>
      <c r="X92" s="118"/>
    </row>
    <row r="93" spans="1:24" x14ac:dyDescent="0.25">
      <c r="A93" s="107"/>
      <c r="B93" s="107">
        <v>6000</v>
      </c>
      <c r="C93" s="107" t="s">
        <v>18</v>
      </c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18"/>
      <c r="R93" s="118"/>
      <c r="S93" s="118"/>
      <c r="T93" s="118"/>
      <c r="U93" s="118"/>
      <c r="V93" s="118"/>
      <c r="W93" s="118"/>
      <c r="X93" s="118"/>
    </row>
    <row r="94" spans="1:24" x14ac:dyDescent="0.25">
      <c r="A94" s="107"/>
      <c r="B94" s="107"/>
      <c r="C94" s="107"/>
      <c r="D94" s="107"/>
      <c r="E94" s="107"/>
      <c r="F94" s="107"/>
      <c r="G94" s="107"/>
      <c r="H94" s="111"/>
      <c r="I94" s="107"/>
      <c r="J94" s="107"/>
      <c r="K94" s="107"/>
      <c r="L94" s="107"/>
      <c r="M94" s="107"/>
      <c r="N94" s="107"/>
      <c r="O94" s="107"/>
      <c r="P94" s="107"/>
      <c r="Q94" s="118"/>
      <c r="R94" s="118"/>
      <c r="S94" s="118"/>
      <c r="T94" s="118"/>
      <c r="U94" s="118"/>
      <c r="V94" s="118"/>
      <c r="W94" s="118"/>
      <c r="X94" s="118"/>
    </row>
    <row r="95" spans="1:24" x14ac:dyDescent="0.25">
      <c r="A95" s="107"/>
      <c r="B95" s="107"/>
      <c r="C95" s="111"/>
      <c r="D95" s="111"/>
      <c r="E95" s="107"/>
      <c r="F95" s="107"/>
      <c r="G95" s="107"/>
      <c r="H95" s="111"/>
      <c r="I95" s="111"/>
      <c r="J95" s="107"/>
      <c r="K95" s="107"/>
      <c r="L95" s="107"/>
      <c r="M95" s="107"/>
      <c r="N95" s="111"/>
      <c r="O95" s="107"/>
      <c r="P95" s="107"/>
      <c r="Q95" s="118"/>
      <c r="R95" s="118"/>
      <c r="S95" s="118"/>
      <c r="T95" s="118"/>
      <c r="U95" s="118"/>
      <c r="V95" s="118"/>
      <c r="W95" s="118"/>
      <c r="X95" s="118"/>
    </row>
    <row r="96" spans="1:24" x14ac:dyDescent="0.25">
      <c r="A96" s="107"/>
      <c r="B96" s="107"/>
      <c r="C96" s="108"/>
      <c r="D96" s="111"/>
      <c r="E96" s="107"/>
      <c r="F96" s="107"/>
      <c r="G96" s="107"/>
      <c r="H96" s="108"/>
      <c r="I96" s="111"/>
      <c r="J96" s="107"/>
      <c r="K96" s="107"/>
      <c r="L96" s="107"/>
      <c r="M96" s="107"/>
      <c r="N96" s="111"/>
      <c r="O96" s="107"/>
      <c r="P96" s="107"/>
      <c r="Q96" s="118"/>
      <c r="R96" s="118"/>
      <c r="S96" s="118"/>
      <c r="T96" s="118"/>
      <c r="U96" s="118"/>
      <c r="V96" s="118"/>
      <c r="W96" s="118"/>
      <c r="X96" s="118"/>
    </row>
    <row r="97" spans="1:24" x14ac:dyDescent="0.25">
      <c r="A97" s="107"/>
      <c r="B97" s="107"/>
      <c r="C97" s="108"/>
      <c r="D97" s="111"/>
      <c r="E97" s="107"/>
      <c r="F97" s="107"/>
      <c r="G97" s="107"/>
      <c r="H97" s="108"/>
      <c r="I97" s="111"/>
      <c r="J97" s="107"/>
      <c r="K97" s="107"/>
      <c r="L97" s="107"/>
      <c r="M97" s="107"/>
      <c r="N97" s="111"/>
      <c r="O97" s="107"/>
      <c r="P97" s="107"/>
      <c r="Q97" s="118"/>
      <c r="R97" s="118"/>
      <c r="S97" s="118"/>
      <c r="T97" s="118"/>
      <c r="U97" s="118"/>
      <c r="V97" s="118"/>
      <c r="W97" s="118"/>
      <c r="X97" s="118"/>
    </row>
    <row r="98" spans="1:24" x14ac:dyDescent="0.25">
      <c r="A98" s="107"/>
      <c r="B98" s="107"/>
      <c r="C98" s="108"/>
      <c r="D98" s="111"/>
      <c r="E98" s="107"/>
      <c r="F98" s="107"/>
      <c r="G98" s="107"/>
      <c r="H98" s="108"/>
      <c r="I98" s="111"/>
      <c r="J98" s="107"/>
      <c r="K98" s="107"/>
      <c r="L98" s="107"/>
      <c r="M98" s="107"/>
      <c r="N98" s="111"/>
      <c r="O98" s="107"/>
      <c r="P98" s="107"/>
      <c r="Q98" s="118"/>
      <c r="R98" s="118"/>
      <c r="S98" s="118"/>
      <c r="T98" s="118"/>
      <c r="U98" s="118"/>
      <c r="V98" s="118"/>
      <c r="W98" s="118"/>
      <c r="X98" s="118"/>
    </row>
    <row r="99" spans="1:24" x14ac:dyDescent="0.25">
      <c r="A99" s="118"/>
      <c r="B99" s="118"/>
      <c r="C99" s="119"/>
      <c r="D99" s="121"/>
      <c r="E99" s="118"/>
      <c r="F99" s="118"/>
      <c r="G99" s="118"/>
      <c r="H99" s="119"/>
      <c r="I99" s="121"/>
      <c r="J99" s="118"/>
      <c r="K99" s="118"/>
      <c r="L99" s="118"/>
      <c r="M99" s="118"/>
      <c r="N99" s="121"/>
      <c r="O99" s="118"/>
      <c r="P99" s="118"/>
      <c r="Q99" s="118"/>
      <c r="R99" s="118"/>
      <c r="S99" s="118"/>
      <c r="T99" s="118"/>
      <c r="U99" s="118"/>
      <c r="V99" s="118"/>
      <c r="W99" s="118"/>
      <c r="X99" s="118"/>
    </row>
    <row r="100" spans="1:24" x14ac:dyDescent="0.25">
      <c r="A100" s="118"/>
      <c r="B100" s="118"/>
      <c r="C100" s="119"/>
      <c r="D100" s="121"/>
      <c r="E100" s="118"/>
      <c r="F100" s="118"/>
      <c r="G100" s="118"/>
      <c r="H100" s="119"/>
      <c r="I100" s="121"/>
      <c r="J100" s="118"/>
      <c r="K100" s="118"/>
      <c r="L100" s="118"/>
      <c r="M100" s="118"/>
      <c r="N100" s="121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</row>
    <row r="101" spans="1:24" x14ac:dyDescent="0.25">
      <c r="A101" s="118"/>
      <c r="B101" s="118"/>
      <c r="C101" s="119"/>
      <c r="D101" s="121"/>
      <c r="E101" s="118"/>
      <c r="F101" s="118"/>
      <c r="G101" s="118"/>
      <c r="H101" s="119"/>
      <c r="I101" s="121"/>
      <c r="J101" s="118"/>
      <c r="K101" s="118"/>
      <c r="L101" s="118"/>
      <c r="M101" s="118"/>
      <c r="N101" s="121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</row>
    <row r="102" spans="1:24" x14ac:dyDescent="0.25">
      <c r="A102" s="118"/>
      <c r="B102" s="118"/>
      <c r="C102" s="119"/>
      <c r="D102" s="121"/>
      <c r="E102" s="118"/>
      <c r="F102" s="118"/>
      <c r="G102" s="118"/>
      <c r="H102" s="119"/>
      <c r="I102" s="121"/>
      <c r="J102" s="118"/>
      <c r="K102" s="118"/>
      <c r="L102" s="118"/>
      <c r="M102" s="118"/>
      <c r="N102" s="121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</row>
    <row r="103" spans="1:24" x14ac:dyDescent="0.25">
      <c r="A103" s="118"/>
      <c r="B103" s="118"/>
      <c r="C103" s="119"/>
      <c r="D103" s="121"/>
      <c r="E103" s="118"/>
      <c r="F103" s="118"/>
      <c r="G103" s="118"/>
      <c r="H103" s="119"/>
      <c r="I103" s="121"/>
      <c r="J103" s="118"/>
      <c r="K103" s="118"/>
      <c r="L103" s="118"/>
      <c r="M103" s="118"/>
      <c r="N103" s="121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</row>
    <row r="104" spans="1:24" x14ac:dyDescent="0.25">
      <c r="A104" s="118"/>
      <c r="B104" s="118"/>
      <c r="C104" s="119"/>
      <c r="D104" s="121"/>
      <c r="E104" s="118"/>
      <c r="F104" s="118"/>
      <c r="G104" s="118"/>
      <c r="H104" s="119"/>
      <c r="I104" s="121"/>
      <c r="J104" s="118"/>
      <c r="K104" s="118"/>
      <c r="L104" s="118"/>
      <c r="M104" s="118"/>
      <c r="N104" s="121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</row>
    <row r="105" spans="1:24" x14ac:dyDescent="0.25">
      <c r="A105" s="118"/>
      <c r="B105" s="118"/>
      <c r="C105" s="119"/>
      <c r="D105" s="121"/>
      <c r="E105" s="118"/>
      <c r="F105" s="118"/>
      <c r="G105" s="118"/>
      <c r="H105" s="119"/>
      <c r="I105" s="121"/>
      <c r="J105" s="118"/>
      <c r="K105" s="118"/>
      <c r="L105" s="118"/>
      <c r="M105" s="118"/>
      <c r="N105" s="121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</row>
    <row r="106" spans="1:24" x14ac:dyDescent="0.25">
      <c r="A106" s="118"/>
      <c r="B106" s="118"/>
      <c r="C106" s="119"/>
      <c r="D106" s="121"/>
      <c r="E106" s="118"/>
      <c r="F106" s="118"/>
      <c r="G106" s="118"/>
      <c r="H106" s="119"/>
      <c r="I106" s="121"/>
      <c r="J106" s="118"/>
      <c r="K106" s="118"/>
      <c r="L106" s="118"/>
      <c r="M106" s="118"/>
      <c r="N106" s="121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</row>
    <row r="107" spans="1:24" x14ac:dyDescent="0.25">
      <c r="A107" s="118"/>
      <c r="B107" s="118"/>
      <c r="C107" s="119"/>
      <c r="D107" s="121"/>
      <c r="E107" s="118"/>
      <c r="F107" s="118"/>
      <c r="G107" s="118"/>
      <c r="H107" s="119"/>
      <c r="I107" s="121"/>
      <c r="J107" s="118"/>
      <c r="K107" s="118"/>
      <c r="L107" s="118"/>
      <c r="M107" s="118"/>
      <c r="N107" s="121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</row>
    <row r="108" spans="1:24" x14ac:dyDescent="0.25">
      <c r="A108" s="118"/>
      <c r="B108" s="118"/>
      <c r="C108" s="119"/>
      <c r="D108" s="121"/>
      <c r="E108" s="118"/>
      <c r="F108" s="118"/>
      <c r="G108" s="118"/>
      <c r="H108" s="119"/>
      <c r="I108" s="121"/>
      <c r="J108" s="118"/>
      <c r="K108" s="118"/>
      <c r="L108" s="118"/>
      <c r="M108" s="118"/>
      <c r="N108" s="121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</row>
    <row r="109" spans="1:24" x14ac:dyDescent="0.25">
      <c r="A109" s="118"/>
      <c r="B109" s="118"/>
      <c r="C109" s="119"/>
      <c r="D109" s="121"/>
      <c r="E109" s="118"/>
      <c r="F109" s="118"/>
      <c r="G109" s="118"/>
      <c r="H109" s="119"/>
      <c r="I109" s="121"/>
      <c r="J109" s="118"/>
      <c r="K109" s="118"/>
      <c r="L109" s="118"/>
      <c r="M109" s="118"/>
      <c r="N109" s="121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</row>
    <row r="110" spans="1:24" x14ac:dyDescent="0.25">
      <c r="A110" s="118"/>
      <c r="B110" s="118"/>
      <c r="C110" s="119"/>
      <c r="D110" s="121"/>
      <c r="E110" s="118"/>
      <c r="F110" s="118"/>
      <c r="G110" s="118"/>
      <c r="H110" s="119"/>
      <c r="I110" s="121"/>
      <c r="J110" s="118"/>
      <c r="K110" s="118"/>
      <c r="L110" s="118"/>
      <c r="M110" s="118"/>
      <c r="N110" s="121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</row>
    <row r="111" spans="1:24" x14ac:dyDescent="0.25">
      <c r="A111" s="118"/>
      <c r="B111" s="118"/>
      <c r="C111" s="121"/>
      <c r="D111" s="121"/>
      <c r="E111" s="118"/>
      <c r="F111" s="118"/>
      <c r="G111" s="118"/>
      <c r="H111" s="121"/>
      <c r="I111" s="121"/>
      <c r="J111" s="118"/>
      <c r="K111" s="118"/>
      <c r="L111" s="118"/>
      <c r="M111" s="118"/>
      <c r="N111" s="121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</row>
    <row r="112" spans="1:24" x14ac:dyDescent="0.25">
      <c r="A112" s="118"/>
      <c r="B112" s="118"/>
      <c r="C112" s="121"/>
      <c r="D112" s="121"/>
      <c r="E112" s="118"/>
      <c r="F112" s="118"/>
      <c r="G112" s="118"/>
      <c r="H112" s="121"/>
      <c r="I112" s="121"/>
      <c r="J112" s="118"/>
      <c r="K112" s="118"/>
      <c r="L112" s="118"/>
      <c r="M112" s="118"/>
      <c r="N112" s="121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</row>
    <row r="113" spans="1:24" x14ac:dyDescent="0.25">
      <c r="A113" s="118"/>
      <c r="B113" s="118"/>
      <c r="C113" s="121"/>
      <c r="D113" s="120"/>
      <c r="E113" s="118"/>
      <c r="F113" s="118"/>
      <c r="G113" s="118"/>
      <c r="H113" s="120"/>
      <c r="I113" s="120"/>
      <c r="J113" s="118"/>
      <c r="K113" s="118"/>
      <c r="L113" s="118"/>
      <c r="M113" s="120"/>
      <c r="N113" s="120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</row>
    <row r="114" spans="1:24" x14ac:dyDescent="0.25">
      <c r="A114" s="118"/>
      <c r="B114" s="118"/>
      <c r="C114" s="119"/>
      <c r="D114" s="120"/>
      <c r="E114" s="118"/>
      <c r="F114" s="118"/>
      <c r="G114" s="118"/>
      <c r="H114" s="120"/>
      <c r="I114" s="120"/>
      <c r="J114" s="118"/>
      <c r="K114" s="118"/>
      <c r="L114" s="118"/>
      <c r="M114" s="120"/>
      <c r="N114" s="120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</row>
    <row r="115" spans="1:24" x14ac:dyDescent="0.25">
      <c r="A115" s="118"/>
      <c r="B115" s="118"/>
      <c r="C115" s="120"/>
      <c r="D115" s="120"/>
      <c r="E115" s="118"/>
      <c r="F115" s="118"/>
      <c r="G115" s="118"/>
      <c r="H115" s="120"/>
      <c r="I115" s="120"/>
      <c r="J115" s="118"/>
      <c r="K115" s="118"/>
      <c r="L115" s="118"/>
      <c r="M115" s="120"/>
      <c r="N115" s="120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</row>
    <row r="116" spans="1:24" x14ac:dyDescent="0.25">
      <c r="A116" s="118"/>
      <c r="B116" s="118"/>
      <c r="C116" s="120"/>
      <c r="D116" s="120"/>
      <c r="E116" s="118"/>
      <c r="F116" s="118"/>
      <c r="G116" s="118"/>
      <c r="H116" s="120"/>
      <c r="I116" s="120"/>
      <c r="J116" s="118"/>
      <c r="K116" s="118"/>
      <c r="L116" s="118"/>
      <c r="M116" s="120"/>
      <c r="N116" s="120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</row>
    <row r="117" spans="1:24" x14ac:dyDescent="0.25">
      <c r="A117" s="118"/>
      <c r="B117" s="118"/>
      <c r="C117" s="120"/>
      <c r="D117" s="120"/>
      <c r="E117" s="118"/>
      <c r="F117" s="118"/>
      <c r="G117" s="118"/>
      <c r="H117" s="120"/>
      <c r="I117" s="120"/>
      <c r="J117" s="118"/>
      <c r="K117" s="118"/>
      <c r="L117" s="118"/>
      <c r="M117" s="120"/>
      <c r="N117" s="120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</row>
    <row r="118" spans="1:24" x14ac:dyDescent="0.25">
      <c r="A118" s="118"/>
      <c r="B118" s="118"/>
      <c r="C118" s="120"/>
      <c r="D118" s="120"/>
      <c r="E118" s="118"/>
      <c r="F118" s="118"/>
      <c r="G118" s="118"/>
      <c r="H118" s="120"/>
      <c r="I118" s="120"/>
      <c r="J118" s="118"/>
      <c r="K118" s="118"/>
      <c r="L118" s="118"/>
      <c r="M118" s="120"/>
      <c r="N118" s="120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</row>
    <row r="119" spans="1:24" x14ac:dyDescent="0.25">
      <c r="A119" s="118"/>
      <c r="B119" s="118"/>
      <c r="C119" s="120"/>
      <c r="D119" s="120"/>
      <c r="E119" s="118"/>
      <c r="F119" s="118"/>
      <c r="G119" s="118"/>
      <c r="H119" s="120"/>
      <c r="I119" s="120"/>
      <c r="J119" s="118"/>
      <c r="K119" s="118"/>
      <c r="L119" s="118"/>
      <c r="M119" s="120"/>
      <c r="N119" s="120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</row>
    <row r="120" spans="1:24" x14ac:dyDescent="0.25">
      <c r="A120" s="118"/>
      <c r="B120" s="118"/>
      <c r="C120" s="120"/>
      <c r="D120" s="120"/>
      <c r="E120" s="118"/>
      <c r="F120" s="118"/>
      <c r="G120" s="118"/>
      <c r="H120" s="120"/>
      <c r="I120" s="120"/>
      <c r="J120" s="118"/>
      <c r="K120" s="118"/>
      <c r="L120" s="118"/>
      <c r="M120" s="120"/>
      <c r="N120" s="120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</row>
    <row r="121" spans="1:24" x14ac:dyDescent="0.25">
      <c r="A121" s="118"/>
      <c r="B121" s="118"/>
      <c r="C121" s="120"/>
      <c r="D121" s="120"/>
      <c r="E121" s="118"/>
      <c r="F121" s="118"/>
      <c r="G121" s="118"/>
      <c r="H121" s="120"/>
      <c r="I121" s="120"/>
      <c r="J121" s="118"/>
      <c r="K121" s="118"/>
      <c r="L121" s="118"/>
      <c r="M121" s="120"/>
      <c r="N121" s="120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</row>
    <row r="122" spans="1:24" x14ac:dyDescent="0.25">
      <c r="A122" s="118"/>
      <c r="B122" s="118"/>
      <c r="C122" s="120"/>
      <c r="D122" s="120"/>
      <c r="E122" s="118"/>
      <c r="F122" s="118"/>
      <c r="G122" s="118"/>
      <c r="H122" s="120"/>
      <c r="I122" s="120"/>
      <c r="J122" s="118"/>
      <c r="K122" s="118"/>
      <c r="L122" s="118"/>
      <c r="M122" s="120"/>
      <c r="N122" s="120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</row>
    <row r="123" spans="1:24" x14ac:dyDescent="0.25">
      <c r="A123" s="118"/>
      <c r="B123" s="118"/>
      <c r="C123" s="120"/>
      <c r="D123" s="120"/>
      <c r="E123" s="118"/>
      <c r="F123" s="118"/>
      <c r="G123" s="118"/>
      <c r="H123" s="120"/>
      <c r="I123" s="120"/>
      <c r="J123" s="118"/>
      <c r="K123" s="118"/>
      <c r="L123" s="118"/>
      <c r="M123" s="120"/>
      <c r="N123" s="120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</row>
    <row r="124" spans="1:24" x14ac:dyDescent="0.25">
      <c r="A124" s="114"/>
      <c r="B124" s="114"/>
      <c r="C124" s="115"/>
      <c r="D124" s="115"/>
      <c r="E124" s="114"/>
      <c r="F124" s="114"/>
      <c r="G124" s="114"/>
      <c r="H124" s="115"/>
      <c r="I124" s="115"/>
      <c r="J124" s="114"/>
      <c r="K124" s="114"/>
      <c r="L124" s="114"/>
      <c r="M124" s="115"/>
      <c r="N124" s="115"/>
      <c r="O124" s="114"/>
      <c r="P124" s="114"/>
    </row>
    <row r="125" spans="1:24" x14ac:dyDescent="0.25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</row>
    <row r="126" spans="1:24" x14ac:dyDescent="0.25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</row>
    <row r="127" spans="1:24" x14ac:dyDescent="0.25">
      <c r="D127" s="81"/>
    </row>
    <row r="128" spans="1:24" x14ac:dyDescent="0.25">
      <c r="D128" s="81"/>
    </row>
    <row r="129" spans="4:4" x14ac:dyDescent="0.25">
      <c r="D129" s="81"/>
    </row>
  </sheetData>
  <protectedRanges>
    <protectedRange sqref="C2" name="Range1"/>
  </protectedRanges>
  <mergeCells count="55">
    <mergeCell ref="K6:M6"/>
    <mergeCell ref="K4:M4"/>
    <mergeCell ref="A2:B2"/>
    <mergeCell ref="C2:D2"/>
    <mergeCell ref="E2:G2"/>
    <mergeCell ref="H2:I2"/>
    <mergeCell ref="A3:B3"/>
    <mergeCell ref="C3:D3"/>
    <mergeCell ref="E3:G3"/>
    <mergeCell ref="H3:I3"/>
    <mergeCell ref="Q12:Q13"/>
    <mergeCell ref="A13:B13"/>
    <mergeCell ref="A14:A28"/>
    <mergeCell ref="A29:B29"/>
    <mergeCell ref="K12:K13"/>
    <mergeCell ref="L12:L13"/>
    <mergeCell ref="O12:O13"/>
    <mergeCell ref="P12:P13"/>
    <mergeCell ref="E12:E13"/>
    <mergeCell ref="F12:F13"/>
    <mergeCell ref="G12:G13"/>
    <mergeCell ref="J12:J13"/>
    <mergeCell ref="A71:Q71"/>
    <mergeCell ref="A73:P73"/>
    <mergeCell ref="A30:B35"/>
    <mergeCell ref="A36:B39"/>
    <mergeCell ref="A43:A44"/>
    <mergeCell ref="A45:A46"/>
    <mergeCell ref="A47:A48"/>
    <mergeCell ref="A49:A50"/>
    <mergeCell ref="A57:A59"/>
    <mergeCell ref="A53:A54"/>
    <mergeCell ref="A55:A56"/>
    <mergeCell ref="D9:E9"/>
    <mergeCell ref="I9:J9"/>
    <mergeCell ref="N9:O9"/>
    <mergeCell ref="D10:E10"/>
    <mergeCell ref="I10:J10"/>
    <mergeCell ref="N10:O10"/>
    <mergeCell ref="K1:M1"/>
    <mergeCell ref="K5:M5"/>
    <mergeCell ref="O1:P1"/>
    <mergeCell ref="O5:P5"/>
    <mergeCell ref="A51:A52"/>
    <mergeCell ref="A6:B6"/>
    <mergeCell ref="C8:G8"/>
    <mergeCell ref="H8:L8"/>
    <mergeCell ref="O2:P4"/>
    <mergeCell ref="K2:M3"/>
    <mergeCell ref="O6:P6"/>
    <mergeCell ref="M8:P8"/>
    <mergeCell ref="A4:B4"/>
    <mergeCell ref="C4:I4"/>
    <mergeCell ref="A5:B5"/>
    <mergeCell ref="C5:I5"/>
  </mergeCells>
  <conditionalFormatting sqref="C15">
    <cfRule type="expression" dxfId="12" priority="7" stopIfTrue="1">
      <formula>MOD(ROW(),2)</formula>
    </cfRule>
  </conditionalFormatting>
  <conditionalFormatting sqref="C17">
    <cfRule type="expression" dxfId="11" priority="6" stopIfTrue="1">
      <formula>MOD(ROW(),2)</formula>
    </cfRule>
  </conditionalFormatting>
  <conditionalFormatting sqref="C19">
    <cfRule type="expression" dxfId="10" priority="5" stopIfTrue="1">
      <formula>MOD(ROW(),2)</formula>
    </cfRule>
  </conditionalFormatting>
  <conditionalFormatting sqref="C21">
    <cfRule type="expression" dxfId="9" priority="4" stopIfTrue="1">
      <formula>MOD(ROW(),2)</formula>
    </cfRule>
  </conditionalFormatting>
  <conditionalFormatting sqref="C23">
    <cfRule type="expression" dxfId="8" priority="3" stopIfTrue="1">
      <formula>MOD(ROW(),2)</formula>
    </cfRule>
  </conditionalFormatting>
  <conditionalFormatting sqref="C25">
    <cfRule type="expression" dxfId="7" priority="2" stopIfTrue="1">
      <formula>MOD(ROW(),2)</formula>
    </cfRule>
  </conditionalFormatting>
  <conditionalFormatting sqref="C27">
    <cfRule type="expression" dxfId="6" priority="1" stopIfTrue="1">
      <formula>MOD(ROW(),2)</formula>
    </cfRule>
  </conditionalFormatting>
  <conditionalFormatting sqref="C13:D13 H13:I13 M13:N13 B14:B28 D14:G28 J14:L28 O14:Q28 H29:I29 M29:N29 C29:D35 E30:E31 J30:J31 O30:O31 F30:I35 K30:N35 P30:Q35">
    <cfRule type="expression" dxfId="5" priority="18" stopIfTrue="1">
      <formula>MOD(ROW(),2)</formula>
    </cfRule>
  </conditionalFormatting>
  <conditionalFormatting sqref="D10:E10 I10:J10 N10:O10">
    <cfRule type="expression" dxfId="4" priority="19" stopIfTrue="1">
      <formula>ISERROR(D10)</formula>
    </cfRule>
  </conditionalFormatting>
  <conditionalFormatting sqref="E33 J33 O33 E35 J35 O35">
    <cfRule type="expression" dxfId="3" priority="22" stopIfTrue="1">
      <formula>ISERROR(E33)</formula>
    </cfRule>
    <cfRule type="expression" dxfId="2" priority="23" stopIfTrue="1">
      <formula>MOD(ROW(),2)</formula>
    </cfRule>
  </conditionalFormatting>
  <conditionalFormatting sqref="K2">
    <cfRule type="expression" dxfId="1" priority="14" stopIfTrue="1">
      <formula>ISERROR(K2)</formula>
    </cfRule>
  </conditionalFormatting>
  <conditionalFormatting sqref="K4">
    <cfRule type="expression" dxfId="0" priority="13" stopIfTrue="1">
      <formula>ISERROR(K2)</formula>
    </cfRule>
  </conditionalFormatting>
  <dataValidations count="4">
    <dataValidation type="whole" errorStyle="warning" operator="greaterThan" allowBlank="1" showErrorMessage="1" errorTitle="Check Units" error="Loads should be entered in grams-force, but it appears you are using newtons. Please check your units." sqref="C28 H14:H28 C14 C16 C18 C20 C22 C24 C26 M14:M28" xr:uid="{00FFD0A4-AB0D-4DD4-9060-6E04FC048105}">
      <formula1>25</formula1>
    </dataValidation>
    <dataValidation type="decimal" errorStyle="information" operator="greaterThan" allowBlank="1" showErrorMessage="1" errorTitle="Check Units" error="Distances should be in mm, but it appears you are using inches. Please check your data." sqref="D14:D28 C27 I14:I28 C15 C17 C19 C21 C23 C25 N14:N28" xr:uid="{BBBCD640-65FF-4BEC-A6CF-3E80FA233ABE}">
      <formula1>2</formula1>
    </dataValidation>
    <dataValidation type="decimal" errorStyle="information" allowBlank="1" showErrorMessage="1" errorTitle="Check Blade Supply" error="Your blade supply may be invalid." sqref="D29 I29 N29" xr:uid="{2CEFEA56-9A4B-4494-B930-752491F8E28D}">
      <formula1>D13-10</formula1>
      <formula2>D13+10</formula2>
    </dataValidation>
    <dataValidation allowBlank="1" showInputMessage="1" sqref="D13" xr:uid="{85A3913E-D7DD-423D-8715-7DBA41EA9F27}"/>
  </dataValidations>
  <pageMargins left="0.7" right="0.7" top="0.75" bottom="0.75" header="0.3" footer="0.3"/>
  <pageSetup scale="59" orientation="portrait" r:id="rId1"/>
  <headerFooter>
    <oddHeader>&amp;L&amp;"Century Gothic,Bold"&amp;24
Laboratory Cut Resistance Test Report&amp;R&amp;G</oddHeader>
  </headerFooter>
  <ignoredErrors>
    <ignoredError sqref="C75 C81 C83" evalError="1"/>
  </ignoredError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CRData</vt:lpstr>
      <vt:lpstr>CRData!Print_Area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ISEA</dc:creator>
  <cp:lastModifiedBy>Andrew Funk</cp:lastModifiedBy>
  <cp:lastPrinted>2024-11-19T16:28:33Z</cp:lastPrinted>
  <dcterms:created xsi:type="dcterms:W3CDTF">2019-06-11T13:44:13Z</dcterms:created>
  <dcterms:modified xsi:type="dcterms:W3CDTF">2024-11-19T17:06:48Z</dcterms:modified>
</cp:coreProperties>
</file>